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mklicek\Desktop\Financijski plan 2026-2028_prijedlog i novi programski\Prijedlog_FINANCIJSKI PLAN 2026-2028_Senat i Portal MZOM\"/>
    </mc:Choice>
  </mc:AlternateContent>
  <xr:revisionPtr revIDLastSave="0" documentId="13_ncr:1_{93BF2E80-AC32-4279-AB13-0AD29DE86D71}" xr6:coauthVersionLast="37" xr6:coauthVersionMax="37" xr10:uidLastSave="{00000000-0000-0000-0000-000000000000}"/>
  <bookViews>
    <workbookView xWindow="0" yWindow="0" windowWidth="28800" windowHeight="10425" xr2:uid="{00000000-000D-0000-FFFF-FFFF00000000}"/>
  </bookViews>
  <sheets>
    <sheet name="SVEUČILIŠTE SJEVER" sheetId="7" r:id="rId1"/>
  </sheets>
  <externalReferences>
    <externalReference r:id="rId2"/>
    <externalReference r:id="rId3"/>
  </externalReferences>
  <definedNames>
    <definedName name="_xlnm.Print_Area" localSheetId="0">'SVEUČILIŠTE SJEVER'!$A$1:$G$117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7" l="1"/>
  <c r="D36" i="7"/>
  <c r="D20" i="7"/>
  <c r="C4" i="7" l="1"/>
  <c r="D12" i="7"/>
  <c r="E12" i="7"/>
  <c r="F12" i="7"/>
  <c r="G12" i="7"/>
  <c r="D113" i="7" l="1"/>
  <c r="E113" i="7"/>
  <c r="F113" i="7"/>
  <c r="G113" i="7"/>
  <c r="C113" i="7"/>
  <c r="D115" i="7"/>
  <c r="E115" i="7"/>
  <c r="F115" i="7"/>
  <c r="G115" i="7"/>
  <c r="C115" i="7"/>
  <c r="D94" i="7"/>
  <c r="D93" i="7" s="1"/>
  <c r="D92" i="7" s="1"/>
  <c r="E94" i="7"/>
  <c r="E93" i="7" s="1"/>
  <c r="E92" i="7" s="1"/>
  <c r="F94" i="7"/>
  <c r="G94" i="7"/>
  <c r="C94" i="7"/>
  <c r="C93" i="7" s="1"/>
  <c r="C92" i="7" s="1"/>
  <c r="D90" i="7"/>
  <c r="E90" i="7"/>
  <c r="F90" i="7"/>
  <c r="G90" i="7"/>
  <c r="C90" i="7"/>
  <c r="D84" i="7"/>
  <c r="E84" i="7"/>
  <c r="F84" i="7"/>
  <c r="G84" i="7"/>
  <c r="C84" i="7"/>
  <c r="D81" i="7"/>
  <c r="E81" i="7"/>
  <c r="F81" i="7"/>
  <c r="G81" i="7"/>
  <c r="C81" i="7"/>
  <c r="D78" i="7"/>
  <c r="E78" i="7"/>
  <c r="F78" i="7"/>
  <c r="G78" i="7"/>
  <c r="D75" i="7"/>
  <c r="E75" i="7"/>
  <c r="F75" i="7"/>
  <c r="G75" i="7"/>
  <c r="C75" i="7"/>
  <c r="D72" i="7"/>
  <c r="E72" i="7"/>
  <c r="F72" i="7"/>
  <c r="G72" i="7"/>
  <c r="C72" i="7"/>
  <c r="D69" i="7"/>
  <c r="D68" i="7" s="1"/>
  <c r="E69" i="7"/>
  <c r="E68" i="7" s="1"/>
  <c r="F69" i="7"/>
  <c r="F68" i="7" s="1"/>
  <c r="G69" i="7"/>
  <c r="G68" i="7" s="1"/>
  <c r="C69" i="7"/>
  <c r="C68" i="7" s="1"/>
  <c r="C11" i="7" s="1"/>
  <c r="D66" i="7"/>
  <c r="D65" i="7" s="1"/>
  <c r="D10" i="7" s="1"/>
  <c r="E66" i="7"/>
  <c r="F66" i="7"/>
  <c r="F65" i="7" s="1"/>
  <c r="F10" i="7" s="1"/>
  <c r="G66" i="7"/>
  <c r="G65" i="7" s="1"/>
  <c r="G10" i="7" s="1"/>
  <c r="C66" i="7"/>
  <c r="C65" i="7" s="1"/>
  <c r="C10" i="7" s="1"/>
  <c r="D62" i="7"/>
  <c r="E62" i="7"/>
  <c r="F62" i="7"/>
  <c r="G62" i="7"/>
  <c r="C62" i="7"/>
  <c r="D59" i="7"/>
  <c r="E59" i="7"/>
  <c r="F59" i="7"/>
  <c r="G59" i="7"/>
  <c r="D48" i="7"/>
  <c r="E48" i="7"/>
  <c r="F48" i="7"/>
  <c r="G48" i="7"/>
  <c r="D52" i="7"/>
  <c r="E52" i="7"/>
  <c r="F52" i="7"/>
  <c r="G52" i="7"/>
  <c r="C52" i="7"/>
  <c r="D43" i="7"/>
  <c r="E43" i="7"/>
  <c r="E42" i="7" s="1"/>
  <c r="F43" i="7"/>
  <c r="G43" i="7"/>
  <c r="C43" i="7"/>
  <c r="C42" i="7" s="1"/>
  <c r="D28" i="7"/>
  <c r="E28" i="7"/>
  <c r="F28" i="7"/>
  <c r="G28" i="7"/>
  <c r="C28" i="7"/>
  <c r="D31" i="7"/>
  <c r="E31" i="7"/>
  <c r="F31" i="7"/>
  <c r="G31" i="7"/>
  <c r="C31" i="7"/>
  <c r="D18" i="7"/>
  <c r="D23" i="7"/>
  <c r="F23" i="7"/>
  <c r="G23" i="7"/>
  <c r="D109" i="7"/>
  <c r="D108" i="7" s="1"/>
  <c r="E109" i="7"/>
  <c r="E108" i="7" s="1"/>
  <c r="F109" i="7"/>
  <c r="F108" i="7" s="1"/>
  <c r="G109" i="7"/>
  <c r="G108" i="7" s="1"/>
  <c r="C109" i="7"/>
  <c r="C108" i="7" s="1"/>
  <c r="D106" i="7"/>
  <c r="D105" i="7" s="1"/>
  <c r="E106" i="7"/>
  <c r="E105" i="7" s="1"/>
  <c r="F106" i="7"/>
  <c r="F105" i="7" s="1"/>
  <c r="G106" i="7"/>
  <c r="G105" i="7" s="1"/>
  <c r="C106" i="7"/>
  <c r="C105" i="7" s="1"/>
  <c r="G102" i="7"/>
  <c r="G101" i="7" s="1"/>
  <c r="G100" i="7" s="1"/>
  <c r="F102" i="7"/>
  <c r="F101" i="7" s="1"/>
  <c r="F100" i="7" s="1"/>
  <c r="E102" i="7"/>
  <c r="E101" i="7" s="1"/>
  <c r="E100" i="7" s="1"/>
  <c r="D102" i="7"/>
  <c r="D101" i="7" s="1"/>
  <c r="D100" i="7" s="1"/>
  <c r="C102" i="7"/>
  <c r="C101" i="7" s="1"/>
  <c r="C100" i="7" s="1"/>
  <c r="D98" i="7"/>
  <c r="D97" i="7" s="1"/>
  <c r="D96" i="7" s="1"/>
  <c r="E98" i="7"/>
  <c r="E97" i="7" s="1"/>
  <c r="E96" i="7" s="1"/>
  <c r="F98" i="7"/>
  <c r="F97" i="7" s="1"/>
  <c r="F96" i="7" s="1"/>
  <c r="G98" i="7"/>
  <c r="G97" i="7" s="1"/>
  <c r="G96" i="7" s="1"/>
  <c r="C98" i="7"/>
  <c r="C97" i="7" s="1"/>
  <c r="C96" i="7" s="1"/>
  <c r="F93" i="7"/>
  <c r="F92" i="7" s="1"/>
  <c r="G93" i="7"/>
  <c r="G92" i="7" s="1"/>
  <c r="D56" i="7"/>
  <c r="D55" i="7" s="1"/>
  <c r="E56" i="7"/>
  <c r="E55" i="7" s="1"/>
  <c r="F56" i="7"/>
  <c r="F55" i="7" s="1"/>
  <c r="G56" i="7"/>
  <c r="G55" i="7" s="1"/>
  <c r="C56" i="7"/>
  <c r="C55" i="7" s="1"/>
  <c r="E65" i="7"/>
  <c r="E10" i="7" s="1"/>
  <c r="E24" i="7"/>
  <c r="E23" i="7" s="1"/>
  <c r="G19" i="7"/>
  <c r="G18" i="7" s="1"/>
  <c r="F19" i="7"/>
  <c r="F18" i="7" s="1"/>
  <c r="E19" i="7"/>
  <c r="E18" i="7" s="1"/>
  <c r="F11" i="7" l="1"/>
  <c r="D11" i="7"/>
  <c r="G11" i="7"/>
  <c r="D104" i="7"/>
  <c r="G104" i="7"/>
  <c r="C104" i="7"/>
  <c r="F104" i="7"/>
  <c r="E104" i="7"/>
  <c r="G27" i="7"/>
  <c r="C27" i="7"/>
  <c r="E27" i="7"/>
  <c r="G42" i="7"/>
  <c r="F42" i="7"/>
  <c r="D42" i="7"/>
  <c r="E11" i="7"/>
  <c r="F27" i="7"/>
  <c r="D27" i="7"/>
  <c r="D40" i="7" l="1"/>
  <c r="G86" i="7"/>
  <c r="F86" i="7"/>
  <c r="E86" i="7"/>
  <c r="D86" i="7"/>
  <c r="C86" i="7"/>
  <c r="D83" i="7" l="1"/>
  <c r="D14" i="7" s="1"/>
  <c r="C83" i="7"/>
  <c r="C14" i="7" s="1"/>
  <c r="G83" i="7"/>
  <c r="G14" i="7" s="1"/>
  <c r="F83" i="7"/>
  <c r="F14" i="7" s="1"/>
  <c r="E83" i="7"/>
  <c r="E14" i="7" s="1"/>
  <c r="D112" i="7"/>
  <c r="G112" i="7"/>
  <c r="C112" i="7"/>
  <c r="D89" i="7"/>
  <c r="E89" i="7"/>
  <c r="E88" i="7" s="1"/>
  <c r="F89" i="7"/>
  <c r="F88" i="7" s="1"/>
  <c r="G89" i="7"/>
  <c r="G88" i="7" s="1"/>
  <c r="C89" i="7"/>
  <c r="C88" i="7" s="1"/>
  <c r="F47" i="7"/>
  <c r="F46" i="7" s="1"/>
  <c r="D39" i="7"/>
  <c r="E39" i="7"/>
  <c r="F39" i="7"/>
  <c r="G39" i="7"/>
  <c r="D34" i="7"/>
  <c r="E34" i="7"/>
  <c r="F34" i="7"/>
  <c r="G34" i="7"/>
  <c r="C39" i="7"/>
  <c r="C34" i="7"/>
  <c r="E5" i="7"/>
  <c r="F5" i="7"/>
  <c r="G5" i="7"/>
  <c r="C79" i="7"/>
  <c r="C78" i="7" s="1"/>
  <c r="C61" i="7"/>
  <c r="C59" i="7" s="1"/>
  <c r="C50" i="7"/>
  <c r="C48" i="7" s="1"/>
  <c r="C25" i="7"/>
  <c r="C23" i="7" s="1"/>
  <c r="C22" i="7"/>
  <c r="C20" i="7"/>
  <c r="C19" i="7"/>
  <c r="G111" i="7" l="1"/>
  <c r="G7" i="7"/>
  <c r="C111" i="7"/>
  <c r="C7" i="7"/>
  <c r="D111" i="7"/>
  <c r="D7" i="7"/>
  <c r="C18" i="7"/>
  <c r="C17" i="7" s="1"/>
  <c r="G47" i="7"/>
  <c r="G46" i="7" s="1"/>
  <c r="G8" i="7" s="1"/>
  <c r="C33" i="7"/>
  <c r="C6" i="7" s="1"/>
  <c r="D71" i="7"/>
  <c r="E47" i="7"/>
  <c r="E46" i="7" s="1"/>
  <c r="E8" i="7" s="1"/>
  <c r="C47" i="7"/>
  <c r="C46" i="7" s="1"/>
  <c r="C8" i="7" s="1"/>
  <c r="D47" i="7"/>
  <c r="D46" i="7" s="1"/>
  <c r="D8" i="7" s="1"/>
  <c r="D88" i="7"/>
  <c r="E77" i="7"/>
  <c r="E13" i="7" s="1"/>
  <c r="G77" i="7"/>
  <c r="G13" i="7" s="1"/>
  <c r="G33" i="7"/>
  <c r="G6" i="7" s="1"/>
  <c r="C5" i="7"/>
  <c r="F33" i="7"/>
  <c r="F6" i="7" s="1"/>
  <c r="E33" i="7"/>
  <c r="E6" i="7" s="1"/>
  <c r="F8" i="7"/>
  <c r="C71" i="7"/>
  <c r="C12" i="7" s="1"/>
  <c r="F71" i="7"/>
  <c r="E71" i="7"/>
  <c r="G17" i="7"/>
  <c r="G4" i="7" s="1"/>
  <c r="D5" i="7"/>
  <c r="C77" i="7"/>
  <c r="C13" i="7" s="1"/>
  <c r="G71" i="7"/>
  <c r="F77" i="7"/>
  <c r="F13" i="7" s="1"/>
  <c r="F112" i="7"/>
  <c r="E112" i="7"/>
  <c r="D77" i="7"/>
  <c r="D13" i="7" s="1"/>
  <c r="D33" i="7"/>
  <c r="D6" i="7" s="1"/>
  <c r="E17" i="7"/>
  <c r="E4" i="7" s="1"/>
  <c r="F17" i="7"/>
  <c r="F4" i="7" s="1"/>
  <c r="D17" i="7"/>
  <c r="E111" i="7" l="1"/>
  <c r="E7" i="7"/>
  <c r="F111" i="7"/>
  <c r="F7" i="7"/>
  <c r="G16" i="7"/>
  <c r="E16" i="7"/>
  <c r="D16" i="7"/>
  <c r="C16" i="7"/>
  <c r="F16" i="7"/>
  <c r="C58" i="7"/>
  <c r="E58" i="7"/>
  <c r="G58" i="7"/>
  <c r="D58" i="7"/>
  <c r="F58" i="7"/>
  <c r="E9" i="7" l="1"/>
  <c r="E3" i="7" s="1"/>
  <c r="C26" i="7"/>
  <c r="E26" i="7"/>
  <c r="F26" i="7"/>
  <c r="D9" i="7"/>
  <c r="D3" i="7" s="1"/>
  <c r="G9" i="7"/>
  <c r="G3" i="7" s="1"/>
  <c r="G26" i="7"/>
  <c r="D26" i="7"/>
  <c r="F9" i="7"/>
  <c r="F3" i="7" s="1"/>
  <c r="C9" i="7"/>
  <c r="C3" i="7" s="1"/>
</calcChain>
</file>

<file path=xl/sharedStrings.xml><?xml version="1.0" encoding="utf-8"?>
<sst xmlns="http://schemas.openxmlformats.org/spreadsheetml/2006/main" count="182" uniqueCount="65">
  <si>
    <t>Opći prihodi i primici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</si>
  <si>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</si>
  <si>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</si>
  <si>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</si>
  <si>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</si>
  <si>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</si>
  <si>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</si>
  <si>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</si>
  <si>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</si>
  <si>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</si>
  <si>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Mehanizam za oporavak i otpornost</t>
  </si>
  <si>
    <t>Europski fond za regionalni razvoj (ERDF)</t>
  </si>
  <si>
    <t>32</t>
  </si>
  <si>
    <t>34</t>
  </si>
  <si>
    <t>37</t>
  </si>
  <si>
    <t>41</t>
  </si>
  <si>
    <t>42</t>
  </si>
  <si>
    <t>38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</si>
  <si>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</si>
  <si>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</si>
  <si>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</si>
  <si>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</si>
  <si>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</si>
  <si>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</si>
  <si>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</si>
  <si>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Ostali rashodi</t>
  </si>
  <si>
    <t>Subvencije</t>
  </si>
  <si>
    <t>52</t>
  </si>
  <si>
    <t>Rashodi za nabavu neproizvedene dugotrajne imovine</t>
  </si>
  <si>
    <t>3705</t>
  </si>
  <si>
    <t>VISOKO OBRAZOVANJE</t>
  </si>
  <si>
    <t>61</t>
  </si>
  <si>
    <t xml:space="preserve">BROJČANA OZNAKA PRORAČUNSKOG KORISNIKA </t>
  </si>
  <si>
    <t>Rashodi poslovanja</t>
  </si>
  <si>
    <t>PROJEKCIJA 
2027.</t>
  </si>
  <si>
    <t>Rashodi za nabavu nefinancijske imovine</t>
  </si>
  <si>
    <t>IZVRŠENJE
2024.</t>
  </si>
  <si>
    <t>TEKUĆI PLAN
2025.</t>
  </si>
  <si>
    <t>PLAN 
2026.</t>
  </si>
  <si>
    <t>PROJEKCIJA 
2028.</t>
  </si>
  <si>
    <t>SVEUČILIŠTE SJEVER</t>
  </si>
  <si>
    <t>PROGRAMSKO I OSTALO FINANCIRANJE SVEUČILIŠTA SJEVER  – IZ EVIDENCIJSKIH PRIHODA</t>
  </si>
  <si>
    <t>Instrumenti EU nove generacije</t>
  </si>
  <si>
    <t>A679110</t>
  </si>
  <si>
    <t>POTPORA UMJETNIČKIM STUDIJIMA</t>
  </si>
  <si>
    <t>K733074</t>
  </si>
  <si>
    <t>SUMA</t>
  </si>
  <si>
    <t>Prihodi od prodaje neproizvedene dugotrajne imovine</t>
  </si>
  <si>
    <t>Ostale darovnice</t>
  </si>
  <si>
    <t>Programi Unije - raspoloživ predujan</t>
  </si>
  <si>
    <t>Programi Unije - predfinanciranje iz izvora 43</t>
  </si>
  <si>
    <t>IZGRADNJA STUDENTSKOG DOMA U KOPRIVNICI</t>
  </si>
  <si>
    <t>A621048</t>
  </si>
  <si>
    <t>PROJEKTNO FINANCIRANJE ZNANSTVENE DJELATNOSTI</t>
  </si>
  <si>
    <t>Pomoći iz državnog proračuna kroz opće prihode</t>
  </si>
  <si>
    <t>A621058</t>
  </si>
  <si>
    <t>PROGRAMI POBOLJŠANJA STUDENTSKOG STANDARDA</t>
  </si>
  <si>
    <t>Tekuće donacije</t>
  </si>
  <si>
    <t>A621183</t>
  </si>
  <si>
    <t>STIPENDIJE I ŠKOLARINE ZA DOKTORSKE STUDIJE</t>
  </si>
  <si>
    <t>A733073</t>
  </si>
  <si>
    <t xml:space="preserve">PROGRAM RAZVOJA KARIJERA MLADIH ISTRAŽIVAČA - IZOBRAZBA NOVIH </t>
  </si>
  <si>
    <t>Pomoći iz državnog proračuna</t>
  </si>
  <si>
    <t>A679134</t>
  </si>
  <si>
    <t>A679135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</si>
</sst>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7.5"/>
      <color indexed="8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37">
    <xf numFmtId="0" fontId="0" fillId="0" borderId="0" xfId="0"/>
    <xf numFmtId="0" fontId="12" fillId="0" borderId="4" xfId="49" quotePrefix="1" applyFill="1">
      <alignment horizontal="left" vertical="center" indent="1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164" fontId="12" fillId="0" borderId="4" xfId="50" applyNumberFormat="1" applyFill="1">
      <alignment horizontal="right" vertical="center"/>
    </xf>
    <xf numFmtId="164" fontId="0" fillId="0" borderId="0" xfId="0" applyNumberFormat="1" applyFill="1"/>
    <xf numFmtId="0" fontId="15" fillId="0" borderId="4" xfId="49" quotePrefix="1" applyFont="1" applyFill="1">
      <alignment horizontal="left" vertical="center" indent="1"/>
    </xf>
    <xf numFmtId="164" fontId="15" fillId="0" borderId="4" xfId="50" applyNumberFormat="1" applyFont="1" applyFill="1">
      <alignment horizontal="right" vertical="center"/>
    </xf>
    <xf numFmtId="0" fontId="15" fillId="27" borderId="4" xfId="49" quotePrefix="1" applyFont="1" applyFill="1" applyAlignment="1">
      <alignment horizontal="left" vertical="center" indent="5"/>
    </xf>
    <xf numFmtId="0" fontId="15" fillId="27" borderId="4" xfId="49" quotePrefix="1" applyFont="1" applyFill="1">
      <alignment horizontal="left" vertical="center" indent="1"/>
    </xf>
    <xf numFmtId="164" fontId="15" fillId="27" borderId="4" xfId="50" applyNumberFormat="1" applyFont="1" applyFill="1">
      <alignment horizontal="right" vertical="center"/>
    </xf>
    <xf numFmtId="0" fontId="15" fillId="27" borderId="4" xfId="49" quotePrefix="1" applyFont="1" applyFill="1" applyAlignment="1">
      <alignment horizontal="left" vertical="center" wrapText="1" indent="1"/>
    </xf>
    <xf numFmtId="0" fontId="15" fillId="0" borderId="4" xfId="49" quotePrefix="1" applyFont="1" applyFill="1" applyAlignment="1">
      <alignment horizontal="left" vertical="center" indent="7"/>
    </xf>
    <xf numFmtId="0" fontId="14" fillId="0" borderId="0" xfId="0" applyFont="1" applyFill="1"/>
    <xf numFmtId="0" fontId="15" fillId="28" borderId="4" xfId="49" quotePrefix="1" applyFont="1" applyFill="1" applyAlignment="1">
      <alignment horizontal="left" vertical="center" indent="7"/>
    </xf>
    <xf numFmtId="0" fontId="15" fillId="28" borderId="4" xfId="49" quotePrefix="1" applyFont="1" applyFill="1">
      <alignment horizontal="left" vertical="center" indent="1"/>
    </xf>
    <xf numFmtId="164" fontId="15" fillId="28" borderId="4" xfId="50" applyNumberFormat="1" applyFont="1" applyFill="1">
      <alignment horizontal="right" vertical="center"/>
    </xf>
    <xf numFmtId="164" fontId="16" fillId="0" borderId="4" xfId="50" applyNumberFormat="1" applyFont="1" applyFill="1">
      <alignment horizontal="right" vertical="center"/>
    </xf>
    <xf numFmtId="0" fontId="13" fillId="29" borderId="3" xfId="0" quotePrefix="1" applyFont="1" applyFill="1" applyBorder="1" applyAlignment="1">
      <alignment horizontal="center" vertical="center" wrapText="1"/>
    </xf>
    <xf numFmtId="164" fontId="13" fillId="29" borderId="3" xfId="0" quotePrefix="1" applyNumberFormat="1" applyFont="1" applyFill="1" applyBorder="1" applyAlignment="1">
      <alignment horizontal="center" vertical="center" wrapText="1"/>
    </xf>
    <xf numFmtId="164" fontId="13" fillId="29" borderId="3" xfId="0" applyNumberFormat="1" applyFont="1" applyFill="1" applyBorder="1" applyAlignment="1" applyProtection="1">
      <alignment horizontal="center" vertical="center" wrapText="1"/>
    </xf>
    <xf numFmtId="0" fontId="15" fillId="28" borderId="5" xfId="49" quotePrefix="1" applyFont="1" applyFill="1" applyBorder="1" applyAlignment="1">
      <alignment horizontal="left" vertical="center" indent="7"/>
    </xf>
    <xf numFmtId="0" fontId="15" fillId="28" borderId="5" xfId="49" quotePrefix="1" applyFont="1" applyFill="1" applyBorder="1">
      <alignment horizontal="left" vertical="center" indent="1"/>
    </xf>
    <xf numFmtId="0" fontId="15" fillId="28" borderId="7" xfId="49" quotePrefix="1" applyFont="1" applyFill="1" applyBorder="1" applyAlignment="1">
      <alignment horizontal="left" vertical="center" indent="7"/>
    </xf>
    <xf numFmtId="0" fontId="15" fillId="28" borderId="7" xfId="49" quotePrefix="1" applyFont="1" applyFill="1" applyBorder="1">
      <alignment horizontal="left" vertical="center" indent="1"/>
    </xf>
    <xf numFmtId="164" fontId="13" fillId="30" borderId="3" xfId="0" quotePrefix="1" applyNumberFormat="1" applyFont="1" applyFill="1" applyBorder="1" applyAlignment="1">
      <alignment horizontal="right" vertical="center" wrapText="1"/>
    </xf>
    <xf numFmtId="164" fontId="16" fillId="28" borderId="7" xfId="50" applyNumberFormat="1" applyFont="1" applyFill="1" applyBorder="1">
      <alignment horizontal="right" vertical="center"/>
    </xf>
    <xf numFmtId="164" fontId="16" fillId="28" borderId="4" xfId="50" applyNumberFormat="1" applyFont="1" applyFill="1">
      <alignment horizontal="right" vertical="center"/>
    </xf>
    <xf numFmtId="0" fontId="2" fillId="31" borderId="6" xfId="6" quotePrefix="1" applyFill="1" applyBorder="1" applyAlignment="1">
      <alignment horizontal="left" vertical="center" indent="4"/>
    </xf>
    <xf numFmtId="0" fontId="2" fillId="31" borderId="6" xfId="6" quotePrefix="1" applyFill="1" applyBorder="1" applyAlignment="1">
      <alignment horizontal="left" vertical="center" indent="1"/>
    </xf>
    <xf numFmtId="164" fontId="12" fillId="31" borderId="7" xfId="50" applyNumberFormat="1" applyFill="1" applyBorder="1">
      <alignment horizontal="right" vertical="center"/>
    </xf>
    <xf numFmtId="0" fontId="16" fillId="0" borderId="4" xfId="49" quotePrefix="1" applyFont="1" applyFill="1" applyAlignment="1">
      <alignment horizontal="left" vertical="center" indent="9"/>
    </xf>
    <xf numFmtId="0" fontId="16" fillId="0" borderId="4" xfId="49" quotePrefix="1" applyFont="1" applyFill="1">
      <alignment horizontal="left" vertical="center" indent="1"/>
    </xf>
    <xf numFmtId="0" fontId="0" fillId="0" borderId="0" xfId="0" applyFont="1" applyFill="1"/>
    <xf numFmtId="0" fontId="18" fillId="29" borderId="3" xfId="0" quotePrefix="1" applyFont="1" applyFill="1" applyBorder="1" applyAlignment="1">
      <alignment horizontal="center" vertical="center" wrapText="1"/>
    </xf>
    <xf numFmtId="0" fontId="17" fillId="30" borderId="8" xfId="0" quotePrefix="1" applyFont="1" applyFill="1" applyBorder="1" applyAlignment="1">
      <alignment horizontal="right" vertical="center" wrapText="1"/>
    </xf>
    <xf numFmtId="0" fontId="17" fillId="30" borderId="9" xfId="0" quotePrefix="1" applyFont="1" applyFill="1" applyBorder="1" applyAlignment="1">
      <alignment horizontal="right" vertical="center" wrapText="1"/>
    </xf>
  </cellXfs>
  <cellStyles count="51">
    <cellStyle name="Normal 2" xfId="3" xr:uid="{00000000-0005-0000-0000-000001000000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_SJEVER-Prijedlog%20financijskog%20plana_2026_2028izmjena221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klicek/Desktop/3.%20rebalans%202025-5.%20RAZI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DIO"/>
      <sheetName val="Unos prihoda i primitaka"/>
      <sheetName val="Unos rashoda i izdataka"/>
      <sheetName val="Unos rashoda P4"/>
      <sheetName val="Unos prijenosa"/>
      <sheetName val="A.1 PRIHODI I RASHODI EK"/>
      <sheetName val="A.2 PRIHODI I RASHODI IF"/>
      <sheetName val="A.3 RASHODI FUNK"/>
      <sheetName val="B.1 RAČUN FINANC EK"/>
      <sheetName val="B.2 RAČUN FINANC IF"/>
      <sheetName val="AKT"/>
      <sheetName val="prihodi"/>
      <sheetName val="p4"/>
      <sheetName val="KORISNICI DP"/>
    </sheetNames>
    <sheetDataSet>
      <sheetData sheetId="0"/>
      <sheetData sheetId="1"/>
      <sheetData sheetId="2">
        <row r="3">
          <cell r="K3">
            <v>8196063</v>
          </cell>
          <cell r="L3">
            <v>8771942</v>
          </cell>
          <cell r="M3">
            <v>9229560</v>
          </cell>
        </row>
        <row r="4">
          <cell r="K4">
            <v>1352351</v>
          </cell>
          <cell r="L4">
            <v>1447370</v>
          </cell>
          <cell r="M4">
            <v>1522877</v>
          </cell>
        </row>
        <row r="5">
          <cell r="K5">
            <v>194878</v>
          </cell>
          <cell r="L5">
            <v>203933</v>
          </cell>
          <cell r="M5">
            <v>209139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DIO"/>
      <sheetName val="PRIHODI"/>
      <sheetName val="RASHODI"/>
      <sheetName val="EKONOMSKA KLASIFIKACIJA-5. razi"/>
      <sheetName val="EKONOMSKA KLASIFIKACIJA-2.r"/>
    </sheetNames>
    <sheetDataSet>
      <sheetData sheetId="0"/>
      <sheetData sheetId="1"/>
      <sheetData sheetId="2">
        <row r="703">
          <cell r="L703">
            <v>2673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16"/>
  <sheetViews>
    <sheetView tabSelected="1" view="pageBreakPreview" zoomScale="130" zoomScaleNormal="140" zoomScaleSheetLayoutView="13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5" sqref="D5"/>
    </sheetView>
  </sheetViews>
  <sheetFormatPr defaultColWidth="9.140625" defaultRowHeight="15" x14ac:dyDescent="0.25"/>
  <cols>
    <col min="1" max="1" width="17.28515625" style="2" customWidth="1"/>
    <col min="2" max="2" width="51.42578125" style="2" customWidth="1"/>
    <col min="3" max="3" width="17" style="5" customWidth="1"/>
    <col min="4" max="7" width="15.42578125" style="5" bestFit="1" customWidth="1"/>
    <col min="8" max="16384" width="9.140625" style="2"/>
  </cols>
  <sheetData>
    <row r="2" spans="1:7" ht="30" customHeight="1" x14ac:dyDescent="0.25">
      <c r="A2" s="34" t="s">
        <v>32</v>
      </c>
      <c r="B2" s="18" t="s">
        <v>40</v>
      </c>
      <c r="C2" s="19" t="s">
        <v>36</v>
      </c>
      <c r="D2" s="19" t="s">
        <v>37</v>
      </c>
      <c r="E2" s="20" t="s">
        <v>38</v>
      </c>
      <c r="F2" s="20" t="s">
        <v>34</v>
      </c>
      <c r="G2" s="20" t="s">
        <v>39</v>
      </c>
    </row>
    <row r="3" spans="1:7" ht="25.5" customHeight="1" x14ac:dyDescent="0.25">
      <c r="A3" s="35" t="s">
        <v>46</v>
      </c>
      <c r="B3" s="36"/>
      <c r="C3" s="25">
        <f>SUM(C4:C14)</f>
        <v>13749524.299999999</v>
      </c>
      <c r="D3" s="25">
        <f>SUM(D4:D14)</f>
        <v>18374527</v>
      </c>
      <c r="E3" s="25">
        <f>SUM(E4:E14)</f>
        <v>23348112</v>
      </c>
      <c r="F3" s="25">
        <f>SUM(F4:F14)</f>
        <v>18831964</v>
      </c>
      <c r="G3" s="25">
        <f>SUM(G4:G14)</f>
        <v>17831949</v>
      </c>
    </row>
    <row r="4" spans="1:7" x14ac:dyDescent="0.25">
      <c r="A4" s="23">
        <v>11</v>
      </c>
      <c r="B4" s="24" t="s">
        <v>0</v>
      </c>
      <c r="C4" s="26">
        <f>C17+C89+C97+C101</f>
        <v>9815769.5699999984</v>
      </c>
      <c r="D4" s="26">
        <f>D17+D89+D97+D101-D112</f>
        <v>10257443</v>
      </c>
      <c r="E4" s="26">
        <f>E17+E89+E97+E101</f>
        <v>12026818</v>
      </c>
      <c r="F4" s="26">
        <f t="shared" ref="F4:G4" si="0">F17+F89+F97+F101</f>
        <v>12877622</v>
      </c>
      <c r="G4" s="26">
        <f t="shared" si="0"/>
        <v>13515673</v>
      </c>
    </row>
    <row r="5" spans="1:7" x14ac:dyDescent="0.25">
      <c r="A5" s="14">
        <v>31</v>
      </c>
      <c r="B5" s="15" t="s">
        <v>9</v>
      </c>
      <c r="C5" s="27">
        <f>C27</f>
        <v>202597.36</v>
      </c>
      <c r="D5" s="27">
        <f t="shared" ref="D5:G5" si="1">D27</f>
        <v>249500</v>
      </c>
      <c r="E5" s="27">
        <f t="shared" si="1"/>
        <v>321123</v>
      </c>
      <c r="F5" s="27">
        <f t="shared" si="1"/>
        <v>339123</v>
      </c>
      <c r="G5" s="27">
        <f t="shared" si="1"/>
        <v>349123</v>
      </c>
    </row>
    <row r="6" spans="1:7" x14ac:dyDescent="0.25">
      <c r="A6" s="14">
        <v>43</v>
      </c>
      <c r="B6" s="15" t="s">
        <v>3</v>
      </c>
      <c r="C6" s="27">
        <f>C33+C55</f>
        <v>3187903.11</v>
      </c>
      <c r="D6" s="27">
        <f>D33+D55</f>
        <v>5779213</v>
      </c>
      <c r="E6" s="27">
        <f>E33+E55</f>
        <v>5334843</v>
      </c>
      <c r="F6" s="27">
        <f>F33+F55</f>
        <v>3851562</v>
      </c>
      <c r="G6" s="27">
        <f>G33+G55</f>
        <v>3321403</v>
      </c>
    </row>
    <row r="7" spans="1:7" x14ac:dyDescent="0.25">
      <c r="A7" s="14">
        <v>50</v>
      </c>
      <c r="B7" s="15" t="s">
        <v>62</v>
      </c>
      <c r="C7" s="27">
        <f>C42+C93+C105+C112</f>
        <v>93612.5</v>
      </c>
      <c r="D7" s="27">
        <f t="shared" ref="D7:G7" si="2">D42+D93+D105+D112</f>
        <v>681388</v>
      </c>
      <c r="E7" s="27">
        <f t="shared" si="2"/>
        <v>4123480</v>
      </c>
      <c r="F7" s="27">
        <f t="shared" si="2"/>
        <v>670475</v>
      </c>
      <c r="G7" s="27">
        <f t="shared" si="2"/>
        <v>30700</v>
      </c>
    </row>
    <row r="8" spans="1:7" x14ac:dyDescent="0.25">
      <c r="A8" s="14">
        <v>51</v>
      </c>
      <c r="B8" s="15" t="s">
        <v>5</v>
      </c>
      <c r="C8" s="27">
        <f>C46</f>
        <v>87306.46</v>
      </c>
      <c r="D8" s="27">
        <f t="shared" ref="D8:G8" si="3">D46</f>
        <v>232957</v>
      </c>
      <c r="E8" s="27">
        <f t="shared" si="3"/>
        <v>477292</v>
      </c>
      <c r="F8" s="27">
        <f t="shared" si="3"/>
        <v>209126</v>
      </c>
      <c r="G8" s="27">
        <f t="shared" si="3"/>
        <v>30975</v>
      </c>
    </row>
    <row r="9" spans="1:7" x14ac:dyDescent="0.25">
      <c r="A9" s="14">
        <v>52</v>
      </c>
      <c r="B9" s="15" t="s">
        <v>6</v>
      </c>
      <c r="C9" s="27">
        <f>C58</f>
        <v>308834.52</v>
      </c>
      <c r="D9" s="27">
        <f t="shared" ref="D9:G9" si="4">D58</f>
        <v>419280</v>
      </c>
      <c r="E9" s="27">
        <f t="shared" si="4"/>
        <v>40000</v>
      </c>
      <c r="F9" s="27">
        <f t="shared" si="4"/>
        <v>45000</v>
      </c>
      <c r="G9" s="27">
        <f t="shared" si="4"/>
        <v>30000</v>
      </c>
    </row>
    <row r="10" spans="1:7" x14ac:dyDescent="0.25">
      <c r="A10" s="14">
        <v>533</v>
      </c>
      <c r="B10" s="15" t="s">
        <v>48</v>
      </c>
      <c r="C10" s="27">
        <f>C65</f>
        <v>0</v>
      </c>
      <c r="D10" s="27">
        <f t="shared" ref="D10:G10" si="5">D65</f>
        <v>0</v>
      </c>
      <c r="E10" s="27">
        <f t="shared" si="5"/>
        <v>38000</v>
      </c>
      <c r="F10" s="27">
        <f t="shared" si="5"/>
        <v>25000</v>
      </c>
      <c r="G10" s="27">
        <f t="shared" si="5"/>
        <v>30000</v>
      </c>
    </row>
    <row r="11" spans="1:7" x14ac:dyDescent="0.25">
      <c r="A11" s="21">
        <v>563</v>
      </c>
      <c r="B11" s="22" t="s">
        <v>11</v>
      </c>
      <c r="C11" s="27">
        <f>C68</f>
        <v>0</v>
      </c>
      <c r="D11" s="27">
        <f t="shared" ref="D11:G11" si="6">D68</f>
        <v>0</v>
      </c>
      <c r="E11" s="27">
        <f t="shared" si="6"/>
        <v>34172</v>
      </c>
      <c r="F11" s="27">
        <f t="shared" si="6"/>
        <v>0</v>
      </c>
      <c r="G11" s="27">
        <f t="shared" si="6"/>
        <v>0</v>
      </c>
    </row>
    <row r="12" spans="1:7" x14ac:dyDescent="0.25">
      <c r="A12" s="14">
        <v>581</v>
      </c>
      <c r="B12" s="15" t="s">
        <v>10</v>
      </c>
      <c r="C12" s="27">
        <f>C71+C108</f>
        <v>20695.400000000001</v>
      </c>
      <c r="D12" s="27">
        <f t="shared" ref="D12:G12" si="7">D71+D108</f>
        <v>26315</v>
      </c>
      <c r="E12" s="27">
        <f t="shared" si="7"/>
        <v>467900</v>
      </c>
      <c r="F12" s="27">
        <f t="shared" si="7"/>
        <v>450000</v>
      </c>
      <c r="G12" s="27">
        <f t="shared" si="7"/>
        <v>450000</v>
      </c>
    </row>
    <row r="13" spans="1:7" x14ac:dyDescent="0.25">
      <c r="A13" s="14">
        <v>61</v>
      </c>
      <c r="B13" s="15" t="s">
        <v>7</v>
      </c>
      <c r="C13" s="27">
        <f>C77</f>
        <v>32077.38</v>
      </c>
      <c r="D13" s="27">
        <f t="shared" ref="D13:G13" si="8">D77</f>
        <v>725777</v>
      </c>
      <c r="E13" s="27">
        <f t="shared" si="8"/>
        <v>475484</v>
      </c>
      <c r="F13" s="27">
        <f t="shared" si="8"/>
        <v>354056</v>
      </c>
      <c r="G13" s="27">
        <f t="shared" si="8"/>
        <v>62075</v>
      </c>
    </row>
    <row r="14" spans="1:7" x14ac:dyDescent="0.25">
      <c r="A14" s="14">
        <v>71</v>
      </c>
      <c r="B14" s="15" t="s">
        <v>47</v>
      </c>
      <c r="C14" s="27">
        <f>C83</f>
        <v>728</v>
      </c>
      <c r="D14" s="27">
        <f t="shared" ref="D14:G14" si="9">D83</f>
        <v>2654</v>
      </c>
      <c r="E14" s="27">
        <f t="shared" si="9"/>
        <v>9000</v>
      </c>
      <c r="F14" s="27">
        <f t="shared" si="9"/>
        <v>10000</v>
      </c>
      <c r="G14" s="27">
        <f t="shared" si="9"/>
        <v>12000</v>
      </c>
    </row>
    <row r="15" spans="1:7" x14ac:dyDescent="0.25">
      <c r="A15" s="28" t="s">
        <v>29</v>
      </c>
      <c r="B15" s="29" t="s">
        <v>30</v>
      </c>
      <c r="C15" s="30"/>
      <c r="D15" s="30"/>
      <c r="E15" s="30"/>
      <c r="F15" s="30"/>
      <c r="G15" s="30"/>
    </row>
    <row r="16" spans="1:7" x14ac:dyDescent="0.25">
      <c r="A16" s="8" t="s">
        <v>63</v>
      </c>
      <c r="B16" s="9" t="s">
        <v>1</v>
      </c>
      <c r="C16" s="10">
        <f>C17</f>
        <v>9790658.2399999984</v>
      </c>
      <c r="D16" s="10">
        <f t="shared" ref="D16:G16" si="10">D17</f>
        <v>10913693</v>
      </c>
      <c r="E16" s="10">
        <f t="shared" si="10"/>
        <v>12006818</v>
      </c>
      <c r="F16" s="10">
        <f t="shared" si="10"/>
        <v>12857622</v>
      </c>
      <c r="G16" s="10">
        <f t="shared" si="10"/>
        <v>13495673</v>
      </c>
    </row>
    <row r="17" spans="1:7" s="13" customFormat="1" x14ac:dyDescent="0.25">
      <c r="A17" s="14" t="s">
        <v>19</v>
      </c>
      <c r="B17" s="15" t="s">
        <v>0</v>
      </c>
      <c r="C17" s="16">
        <f>C18+C23</f>
        <v>9790658.2399999984</v>
      </c>
      <c r="D17" s="16">
        <f>D18+D23</f>
        <v>10913693</v>
      </c>
      <c r="E17" s="16">
        <f>E18+E23</f>
        <v>12006818</v>
      </c>
      <c r="F17" s="16">
        <f>F18+F23</f>
        <v>12857622</v>
      </c>
      <c r="G17" s="16">
        <f>G18+G23</f>
        <v>13495673</v>
      </c>
    </row>
    <row r="18" spans="1:7" s="13" customFormat="1" x14ac:dyDescent="0.25">
      <c r="A18" s="12">
        <v>3</v>
      </c>
      <c r="B18" s="6" t="s">
        <v>33</v>
      </c>
      <c r="C18" s="7">
        <f>C19+C20+C21+C22</f>
        <v>9727026.6399999987</v>
      </c>
      <c r="D18" s="7">
        <f t="shared" ref="D18:G18" si="11">D19+D20+D21+D22</f>
        <v>10745693</v>
      </c>
      <c r="E18" s="7">
        <f t="shared" si="11"/>
        <v>11480056</v>
      </c>
      <c r="F18" s="7">
        <f t="shared" si="11"/>
        <v>12234860</v>
      </c>
      <c r="G18" s="7">
        <f t="shared" si="11"/>
        <v>12843911</v>
      </c>
    </row>
    <row r="19" spans="1:7" x14ac:dyDescent="0.25">
      <c r="A19" s="3" t="s">
        <v>8</v>
      </c>
      <c r="B19" s="1" t="s">
        <v>21</v>
      </c>
      <c r="C19" s="4">
        <f>400332.51+7829205.2</f>
        <v>8229537.71</v>
      </c>
      <c r="D19" s="4">
        <v>9040972</v>
      </c>
      <c r="E19" s="4">
        <f>'[1]Unos rashoda i izdataka'!$K$3+'[1]Unos rashoda i izdataka'!$K$4+'[1]Unos rashoda i izdataka'!$K$5</f>
        <v>9743292</v>
      </c>
      <c r="F19" s="4">
        <f>'[1]Unos rashoda i izdataka'!$L$3+'[1]Unos rashoda i izdataka'!$L$4+'[1]Unos rashoda i izdataka'!$L$5</f>
        <v>10423245</v>
      </c>
      <c r="G19" s="4">
        <f>'[1]Unos rashoda i izdataka'!$M$3+'[1]Unos rashoda i izdataka'!$M$4+'[1]Unos rashoda i izdataka'!$M$5</f>
        <v>10961576</v>
      </c>
    </row>
    <row r="20" spans="1:7" x14ac:dyDescent="0.25">
      <c r="A20" s="3" t="s">
        <v>12</v>
      </c>
      <c r="B20" s="1" t="s">
        <v>20</v>
      </c>
      <c r="C20" s="4">
        <f>1200091.24+276823.43</f>
        <v>1476914.67</v>
      </c>
      <c r="D20" s="4">
        <f>1699388-40667</f>
        <v>1658721</v>
      </c>
      <c r="E20" s="4">
        <v>1649164</v>
      </c>
      <c r="F20" s="4">
        <v>1722015</v>
      </c>
      <c r="G20" s="4">
        <v>1790735</v>
      </c>
    </row>
    <row r="21" spans="1:7" x14ac:dyDescent="0.25">
      <c r="A21" s="3" t="s">
        <v>14</v>
      </c>
      <c r="B21" s="1" t="s">
        <v>23</v>
      </c>
      <c r="C21" s="4">
        <v>3981.6</v>
      </c>
      <c r="D21" s="4">
        <v>30000</v>
      </c>
      <c r="E21" s="4">
        <v>66000</v>
      </c>
      <c r="F21" s="4">
        <v>68000</v>
      </c>
      <c r="G21" s="4">
        <v>70000</v>
      </c>
    </row>
    <row r="22" spans="1:7" x14ac:dyDescent="0.25">
      <c r="A22" s="3" t="s">
        <v>17</v>
      </c>
      <c r="B22" s="1" t="s">
        <v>25</v>
      </c>
      <c r="C22" s="4">
        <f>1592.66+15000</f>
        <v>16592.66</v>
      </c>
      <c r="D22" s="4">
        <v>16000</v>
      </c>
      <c r="E22" s="4">
        <v>21600</v>
      </c>
      <c r="F22" s="4">
        <v>21600</v>
      </c>
      <c r="G22" s="4">
        <v>21600</v>
      </c>
    </row>
    <row r="23" spans="1:7" s="13" customFormat="1" x14ac:dyDescent="0.25">
      <c r="A23" s="12">
        <v>4</v>
      </c>
      <c r="B23" s="6" t="s">
        <v>35</v>
      </c>
      <c r="C23" s="7">
        <f>C24+C25</f>
        <v>63631.600000000006</v>
      </c>
      <c r="D23" s="7">
        <f t="shared" ref="D23:G23" si="12">D24+D25</f>
        <v>168000</v>
      </c>
      <c r="E23" s="7">
        <f t="shared" si="12"/>
        <v>526762</v>
      </c>
      <c r="F23" s="7">
        <f t="shared" si="12"/>
        <v>622762</v>
      </c>
      <c r="G23" s="7">
        <f t="shared" si="12"/>
        <v>651762</v>
      </c>
    </row>
    <row r="24" spans="1:7" x14ac:dyDescent="0.25">
      <c r="A24" s="3" t="s">
        <v>15</v>
      </c>
      <c r="B24" s="1" t="s">
        <v>28</v>
      </c>
      <c r="C24" s="4">
        <v>31526.58</v>
      </c>
      <c r="D24" s="4">
        <v>88000</v>
      </c>
      <c r="E24" s="4">
        <f>511962-400000</f>
        <v>111962</v>
      </c>
      <c r="F24" s="4">
        <v>113962</v>
      </c>
      <c r="G24" s="4">
        <v>118962</v>
      </c>
    </row>
    <row r="25" spans="1:7" x14ac:dyDescent="0.25">
      <c r="A25" s="3" t="s">
        <v>16</v>
      </c>
      <c r="B25" s="1" t="s">
        <v>24</v>
      </c>
      <c r="C25" s="4">
        <f>26067.52+6037.5</f>
        <v>32105.02</v>
      </c>
      <c r="D25" s="4">
        <v>80000</v>
      </c>
      <c r="E25" s="4">
        <v>414800</v>
      </c>
      <c r="F25" s="4">
        <v>508800</v>
      </c>
      <c r="G25" s="4">
        <v>532800</v>
      </c>
    </row>
    <row r="26" spans="1:7" ht="22.5" x14ac:dyDescent="0.25">
      <c r="A26" s="8" t="s">
        <v>64</v>
      </c>
      <c r="B26" s="11" t="s">
        <v>41</v>
      </c>
      <c r="C26" s="10">
        <f>C27+C33+C46+C58+C65+C71+C77+C83</f>
        <v>3840142.2299999995</v>
      </c>
      <c r="D26" s="10">
        <f>D27+D33+D46+D58+D65+D71+D77+D83</f>
        <v>7435696</v>
      </c>
      <c r="E26" s="10">
        <f>E27+E33+E46+E58+E65+E71+E77+E83</f>
        <v>7117242</v>
      </c>
      <c r="F26" s="10">
        <f>F27+F33+F46+F58+F65+F71+F77+F83</f>
        <v>5263717</v>
      </c>
      <c r="G26" s="10">
        <f>G27+G33+G46+G58+G65+G71+G77+G83</f>
        <v>4285576</v>
      </c>
    </row>
    <row r="27" spans="1:7" x14ac:dyDescent="0.25">
      <c r="A27" s="14" t="s">
        <v>8</v>
      </c>
      <c r="B27" s="15" t="s">
        <v>9</v>
      </c>
      <c r="C27" s="16">
        <f>C28+C31</f>
        <v>202597.36</v>
      </c>
      <c r="D27" s="16">
        <f>D28+D31</f>
        <v>249500</v>
      </c>
      <c r="E27" s="16">
        <f>E28+E31</f>
        <v>321123</v>
      </c>
      <c r="F27" s="16">
        <f>F28+F31</f>
        <v>339123</v>
      </c>
      <c r="G27" s="16">
        <f>G28+G31</f>
        <v>349123</v>
      </c>
    </row>
    <row r="28" spans="1:7" s="13" customFormat="1" x14ac:dyDescent="0.25">
      <c r="A28" s="12">
        <v>3</v>
      </c>
      <c r="B28" s="6" t="s">
        <v>33</v>
      </c>
      <c r="C28" s="7">
        <f>C29+C30</f>
        <v>202597.36</v>
      </c>
      <c r="D28" s="7">
        <f t="shared" ref="D28:G28" si="13">D29+D30</f>
        <v>249500</v>
      </c>
      <c r="E28" s="7">
        <f t="shared" si="13"/>
        <v>304200</v>
      </c>
      <c r="F28" s="7">
        <f t="shared" si="13"/>
        <v>322200</v>
      </c>
      <c r="G28" s="7">
        <f t="shared" si="13"/>
        <v>332200</v>
      </c>
    </row>
    <row r="29" spans="1:7" x14ac:dyDescent="0.25">
      <c r="A29" s="3" t="s">
        <v>12</v>
      </c>
      <c r="B29" s="1" t="s">
        <v>20</v>
      </c>
      <c r="C29" s="4">
        <v>202597.36</v>
      </c>
      <c r="D29" s="4">
        <v>249500</v>
      </c>
      <c r="E29" s="4">
        <v>274200</v>
      </c>
      <c r="F29" s="4">
        <v>292200</v>
      </c>
      <c r="G29" s="4">
        <v>302200</v>
      </c>
    </row>
    <row r="30" spans="1:7" x14ac:dyDescent="0.25">
      <c r="A30" s="3" t="s">
        <v>14</v>
      </c>
      <c r="B30" s="1" t="s">
        <v>23</v>
      </c>
      <c r="C30" s="4"/>
      <c r="D30" s="4"/>
      <c r="E30" s="4">
        <v>30000</v>
      </c>
      <c r="F30" s="4">
        <v>30000</v>
      </c>
      <c r="G30" s="4">
        <v>30000</v>
      </c>
    </row>
    <row r="31" spans="1:7" s="13" customFormat="1" x14ac:dyDescent="0.25">
      <c r="A31" s="12">
        <v>4</v>
      </c>
      <c r="B31" s="6" t="s">
        <v>35</v>
      </c>
      <c r="C31" s="7">
        <f>C32</f>
        <v>0</v>
      </c>
      <c r="D31" s="7">
        <f t="shared" ref="D31:G31" si="14">D32</f>
        <v>0</v>
      </c>
      <c r="E31" s="7">
        <f t="shared" si="14"/>
        <v>16923</v>
      </c>
      <c r="F31" s="7">
        <f t="shared" si="14"/>
        <v>16923</v>
      </c>
      <c r="G31" s="7">
        <f t="shared" si="14"/>
        <v>16923</v>
      </c>
    </row>
    <row r="32" spans="1:7" s="33" customFormat="1" x14ac:dyDescent="0.25">
      <c r="A32" s="31" t="s">
        <v>15</v>
      </c>
      <c r="B32" s="32" t="s">
        <v>28</v>
      </c>
      <c r="C32" s="17"/>
      <c r="D32" s="17"/>
      <c r="E32" s="17">
        <v>16923</v>
      </c>
      <c r="F32" s="17">
        <v>16923</v>
      </c>
      <c r="G32" s="17">
        <v>16923</v>
      </c>
    </row>
    <row r="33" spans="1:7" x14ac:dyDescent="0.25">
      <c r="A33" s="14" t="s">
        <v>2</v>
      </c>
      <c r="B33" s="15" t="s">
        <v>3</v>
      </c>
      <c r="C33" s="16">
        <f>C34+C39</f>
        <v>3187903.11</v>
      </c>
      <c r="D33" s="16">
        <f t="shared" ref="D33:G33" si="15">D34+D39</f>
        <v>5779213</v>
      </c>
      <c r="E33" s="16">
        <f t="shared" si="15"/>
        <v>5306343</v>
      </c>
      <c r="F33" s="16">
        <f t="shared" si="15"/>
        <v>3831412</v>
      </c>
      <c r="G33" s="16">
        <f t="shared" si="15"/>
        <v>3321403</v>
      </c>
    </row>
    <row r="34" spans="1:7" s="13" customFormat="1" x14ac:dyDescent="0.25">
      <c r="A34" s="12">
        <v>3</v>
      </c>
      <c r="B34" s="6" t="s">
        <v>33</v>
      </c>
      <c r="C34" s="7">
        <f>C35+C36+C37+C38</f>
        <v>2690375.03</v>
      </c>
      <c r="D34" s="7">
        <f t="shared" ref="D34:G34" si="16">D35+D36+D37+D38</f>
        <v>3392290</v>
      </c>
      <c r="E34" s="7">
        <f t="shared" si="16"/>
        <v>3214291</v>
      </c>
      <c r="F34" s="7">
        <f t="shared" si="16"/>
        <v>3311860</v>
      </c>
      <c r="G34" s="7">
        <f t="shared" si="16"/>
        <v>3301851</v>
      </c>
    </row>
    <row r="35" spans="1:7" x14ac:dyDescent="0.25">
      <c r="A35" s="3" t="s">
        <v>8</v>
      </c>
      <c r="B35" s="1" t="s">
        <v>21</v>
      </c>
      <c r="C35" s="4">
        <v>1868411.27</v>
      </c>
      <c r="D35" s="4">
        <v>1988816</v>
      </c>
      <c r="E35" s="4">
        <v>2445449</v>
      </c>
      <c r="F35" s="4">
        <v>2564518</v>
      </c>
      <c r="G35" s="4">
        <v>2590009</v>
      </c>
    </row>
    <row r="36" spans="1:7" x14ac:dyDescent="0.25">
      <c r="A36" s="3" t="s">
        <v>12</v>
      </c>
      <c r="B36" s="1" t="s">
        <v>20</v>
      </c>
      <c r="C36" s="4">
        <v>761045.78</v>
      </c>
      <c r="D36" s="4">
        <f>1126097-234327+468654</f>
        <v>1360424</v>
      </c>
      <c r="E36" s="4">
        <v>760092</v>
      </c>
      <c r="F36" s="4">
        <v>738592</v>
      </c>
      <c r="G36" s="4">
        <v>703092</v>
      </c>
    </row>
    <row r="37" spans="1:7" x14ac:dyDescent="0.25">
      <c r="A37" s="3" t="s">
        <v>13</v>
      </c>
      <c r="B37" s="1" t="s">
        <v>22</v>
      </c>
      <c r="C37" s="4">
        <v>6308</v>
      </c>
      <c r="D37" s="4">
        <v>8050</v>
      </c>
      <c r="E37" s="4">
        <v>8750</v>
      </c>
      <c r="F37" s="4">
        <v>8750</v>
      </c>
      <c r="G37" s="4">
        <v>8750</v>
      </c>
    </row>
    <row r="38" spans="1:7" x14ac:dyDescent="0.25">
      <c r="A38" s="3" t="s">
        <v>14</v>
      </c>
      <c r="B38" s="1" t="s">
        <v>23</v>
      </c>
      <c r="C38" s="4">
        <v>54609.98</v>
      </c>
      <c r="D38" s="4">
        <v>35000</v>
      </c>
      <c r="E38" s="4"/>
      <c r="F38" s="4"/>
      <c r="G38" s="4"/>
    </row>
    <row r="39" spans="1:7" s="13" customFormat="1" x14ac:dyDescent="0.25">
      <c r="A39" s="12">
        <v>4</v>
      </c>
      <c r="B39" s="6" t="s">
        <v>35</v>
      </c>
      <c r="C39" s="7">
        <f>C40+C41</f>
        <v>497528.07999999996</v>
      </c>
      <c r="D39" s="7">
        <f t="shared" ref="D39:G39" si="17">D40+D41</f>
        <v>2386923</v>
      </c>
      <c r="E39" s="7">
        <f t="shared" si="17"/>
        <v>2092052</v>
      </c>
      <c r="F39" s="7">
        <f t="shared" si="17"/>
        <v>519552</v>
      </c>
      <c r="G39" s="7">
        <f t="shared" si="17"/>
        <v>19552</v>
      </c>
    </row>
    <row r="40" spans="1:7" s="33" customFormat="1" x14ac:dyDescent="0.25">
      <c r="A40" s="31" t="s">
        <v>15</v>
      </c>
      <c r="B40" s="32" t="s">
        <v>28</v>
      </c>
      <c r="C40" s="17">
        <v>220348.04</v>
      </c>
      <c r="D40" s="17">
        <f>[2]RASHODI!$L$703</f>
        <v>2673</v>
      </c>
      <c r="E40" s="17">
        <v>39162</v>
      </c>
      <c r="F40" s="17">
        <v>1662</v>
      </c>
      <c r="G40" s="17">
        <v>1662</v>
      </c>
    </row>
    <row r="41" spans="1:7" x14ac:dyDescent="0.25">
      <c r="A41" s="3" t="s">
        <v>16</v>
      </c>
      <c r="B41" s="1" t="s">
        <v>24</v>
      </c>
      <c r="C41" s="17">
        <v>277180.03999999998</v>
      </c>
      <c r="D41" s="4">
        <v>2384250</v>
      </c>
      <c r="E41" s="4">
        <v>2052890</v>
      </c>
      <c r="F41" s="4">
        <v>517890</v>
      </c>
      <c r="G41" s="4">
        <v>17890</v>
      </c>
    </row>
    <row r="42" spans="1:7" s="13" customFormat="1" x14ac:dyDescent="0.25">
      <c r="A42" s="14">
        <v>5011</v>
      </c>
      <c r="B42" s="15" t="s">
        <v>42</v>
      </c>
      <c r="C42" s="16">
        <f>C43</f>
        <v>0</v>
      </c>
      <c r="D42" s="16">
        <f t="shared" ref="D42:G42" si="18">D43</f>
        <v>0</v>
      </c>
      <c r="E42" s="16">
        <f t="shared" si="18"/>
        <v>0</v>
      </c>
      <c r="F42" s="16">
        <f t="shared" si="18"/>
        <v>0</v>
      </c>
      <c r="G42" s="16">
        <f t="shared" si="18"/>
        <v>0</v>
      </c>
    </row>
    <row r="43" spans="1:7" x14ac:dyDescent="0.25">
      <c r="A43" s="12">
        <v>4</v>
      </c>
      <c r="B43" s="6" t="s">
        <v>35</v>
      </c>
      <c r="C43" s="7">
        <f>C44+C45</f>
        <v>0</v>
      </c>
      <c r="D43" s="7">
        <f t="shared" ref="D43:G43" si="19">D44+D45</f>
        <v>0</v>
      </c>
      <c r="E43" s="7">
        <f t="shared" si="19"/>
        <v>0</v>
      </c>
      <c r="F43" s="7">
        <f t="shared" si="19"/>
        <v>0</v>
      </c>
      <c r="G43" s="7">
        <f t="shared" si="19"/>
        <v>0</v>
      </c>
    </row>
    <row r="44" spans="1:7" x14ac:dyDescent="0.25">
      <c r="A44" s="3" t="s">
        <v>15</v>
      </c>
      <c r="B44" s="1" t="s">
        <v>28</v>
      </c>
      <c r="C44" s="4"/>
      <c r="D44" s="4"/>
      <c r="E44" s="4"/>
      <c r="F44" s="4"/>
      <c r="G44" s="4"/>
    </row>
    <row r="45" spans="1:7" x14ac:dyDescent="0.25">
      <c r="A45" s="3" t="s">
        <v>16</v>
      </c>
      <c r="B45" s="1" t="s">
        <v>24</v>
      </c>
      <c r="C45" s="4"/>
      <c r="D45" s="4"/>
      <c r="E45" s="4"/>
      <c r="F45" s="4"/>
      <c r="G45" s="4"/>
    </row>
    <row r="46" spans="1:7" s="13" customFormat="1" x14ac:dyDescent="0.25">
      <c r="A46" s="14" t="s">
        <v>4</v>
      </c>
      <c r="B46" s="15" t="s">
        <v>5</v>
      </c>
      <c r="C46" s="16">
        <f>C47</f>
        <v>87306.46</v>
      </c>
      <c r="D46" s="16">
        <f t="shared" ref="D46:G46" si="20">D47</f>
        <v>232957</v>
      </c>
      <c r="E46" s="16">
        <f t="shared" si="20"/>
        <v>477292</v>
      </c>
      <c r="F46" s="16">
        <f t="shared" si="20"/>
        <v>209126</v>
      </c>
      <c r="G46" s="16">
        <f t="shared" si="20"/>
        <v>30975</v>
      </c>
    </row>
    <row r="47" spans="1:7" s="13" customFormat="1" x14ac:dyDescent="0.25">
      <c r="A47" s="14">
        <v>51000</v>
      </c>
      <c r="B47" s="15" t="s">
        <v>49</v>
      </c>
      <c r="C47" s="16">
        <f>C48+C52</f>
        <v>87306.46</v>
      </c>
      <c r="D47" s="16">
        <f>D48+D52</f>
        <v>232957</v>
      </c>
      <c r="E47" s="16">
        <f>E48+E52</f>
        <v>477292</v>
      </c>
      <c r="F47" s="16">
        <f>F48+F52</f>
        <v>209126</v>
      </c>
      <c r="G47" s="16">
        <f>G48+G52</f>
        <v>30975</v>
      </c>
    </row>
    <row r="48" spans="1:7" s="13" customFormat="1" x14ac:dyDescent="0.25">
      <c r="A48" s="12">
        <v>3</v>
      </c>
      <c r="B48" s="6" t="s">
        <v>33</v>
      </c>
      <c r="C48" s="7">
        <f>C49+C50+C51</f>
        <v>86806.46</v>
      </c>
      <c r="D48" s="7">
        <f t="shared" ref="D48:G48" si="21">D49+D50+D51</f>
        <v>213957</v>
      </c>
      <c r="E48" s="7">
        <f t="shared" si="21"/>
        <v>477292</v>
      </c>
      <c r="F48" s="7">
        <f t="shared" si="21"/>
        <v>209126</v>
      </c>
      <c r="G48" s="7">
        <f t="shared" si="21"/>
        <v>30975</v>
      </c>
    </row>
    <row r="49" spans="1:7" x14ac:dyDescent="0.25">
      <c r="A49" s="3" t="s">
        <v>8</v>
      </c>
      <c r="B49" s="1" t="s">
        <v>21</v>
      </c>
      <c r="C49" s="4">
        <v>56621.65</v>
      </c>
      <c r="D49" s="4">
        <v>130756</v>
      </c>
      <c r="E49" s="4"/>
      <c r="F49" s="4"/>
      <c r="G49" s="4"/>
    </row>
    <row r="50" spans="1:7" x14ac:dyDescent="0.25">
      <c r="A50" s="3" t="s">
        <v>12</v>
      </c>
      <c r="B50" s="1" t="s">
        <v>20</v>
      </c>
      <c r="C50" s="4">
        <f>30184.81</f>
        <v>30184.81</v>
      </c>
      <c r="D50" s="4">
        <v>77980</v>
      </c>
      <c r="E50" s="4">
        <v>477292</v>
      </c>
      <c r="F50" s="4">
        <v>209126</v>
      </c>
      <c r="G50" s="4">
        <v>30975</v>
      </c>
    </row>
    <row r="51" spans="1:7" x14ac:dyDescent="0.25">
      <c r="A51" s="3" t="s">
        <v>18</v>
      </c>
      <c r="B51" s="1" t="s">
        <v>26</v>
      </c>
      <c r="C51" s="4"/>
      <c r="D51" s="4">
        <v>5221</v>
      </c>
      <c r="E51" s="4"/>
      <c r="F51" s="4"/>
      <c r="G51" s="4"/>
    </row>
    <row r="52" spans="1:7" s="13" customFormat="1" x14ac:dyDescent="0.25">
      <c r="A52" s="12">
        <v>4</v>
      </c>
      <c r="B52" s="6" t="s">
        <v>35</v>
      </c>
      <c r="C52" s="7">
        <f>C53+C54</f>
        <v>500</v>
      </c>
      <c r="D52" s="7">
        <f t="shared" ref="D52:G52" si="22">D53+D54</f>
        <v>19000</v>
      </c>
      <c r="E52" s="7">
        <f t="shared" si="22"/>
        <v>0</v>
      </c>
      <c r="F52" s="7">
        <f t="shared" si="22"/>
        <v>0</v>
      </c>
      <c r="G52" s="7">
        <f t="shared" si="22"/>
        <v>0</v>
      </c>
    </row>
    <row r="53" spans="1:7" x14ac:dyDescent="0.25">
      <c r="A53" s="3" t="s">
        <v>15</v>
      </c>
      <c r="B53" s="1" t="s">
        <v>28</v>
      </c>
      <c r="C53" s="4">
        <v>500</v>
      </c>
      <c r="D53" s="4">
        <v>3000</v>
      </c>
      <c r="E53" s="4"/>
      <c r="F53" s="4"/>
      <c r="G53" s="4"/>
    </row>
    <row r="54" spans="1:7" x14ac:dyDescent="0.25">
      <c r="A54" s="3" t="s">
        <v>16</v>
      </c>
      <c r="B54" s="1" t="s">
        <v>24</v>
      </c>
      <c r="C54" s="4"/>
      <c r="D54" s="4">
        <v>16000</v>
      </c>
      <c r="E54" s="4"/>
      <c r="F54" s="4"/>
      <c r="G54" s="4"/>
    </row>
    <row r="55" spans="1:7" s="13" customFormat="1" x14ac:dyDescent="0.25">
      <c r="A55" s="14">
        <v>51043</v>
      </c>
      <c r="B55" s="15" t="s">
        <v>50</v>
      </c>
      <c r="C55" s="16">
        <f>C56</f>
        <v>0</v>
      </c>
      <c r="D55" s="16">
        <f t="shared" ref="D55:G55" si="23">D56</f>
        <v>0</v>
      </c>
      <c r="E55" s="16">
        <f t="shared" si="23"/>
        <v>28500</v>
      </c>
      <c r="F55" s="16">
        <f t="shared" si="23"/>
        <v>20150</v>
      </c>
      <c r="G55" s="16">
        <f t="shared" si="23"/>
        <v>0</v>
      </c>
    </row>
    <row r="56" spans="1:7" s="13" customFormat="1" x14ac:dyDescent="0.25">
      <c r="A56" s="12">
        <v>3</v>
      </c>
      <c r="B56" s="6" t="s">
        <v>33</v>
      </c>
      <c r="C56" s="7">
        <f>C57</f>
        <v>0</v>
      </c>
      <c r="D56" s="7">
        <f t="shared" ref="D56:G56" si="24">D57</f>
        <v>0</v>
      </c>
      <c r="E56" s="7">
        <f t="shared" si="24"/>
        <v>28500</v>
      </c>
      <c r="F56" s="7">
        <f t="shared" si="24"/>
        <v>20150</v>
      </c>
      <c r="G56" s="7">
        <f t="shared" si="24"/>
        <v>0</v>
      </c>
    </row>
    <row r="57" spans="1:7" x14ac:dyDescent="0.25">
      <c r="A57" s="3" t="s">
        <v>12</v>
      </c>
      <c r="B57" s="1" t="s">
        <v>20</v>
      </c>
      <c r="C57" s="4"/>
      <c r="D57" s="4"/>
      <c r="E57" s="4">
        <v>28500</v>
      </c>
      <c r="F57" s="4">
        <v>20150</v>
      </c>
      <c r="G57" s="4"/>
    </row>
    <row r="58" spans="1:7" s="13" customFormat="1" x14ac:dyDescent="0.25">
      <c r="A58" s="14" t="s">
        <v>27</v>
      </c>
      <c r="B58" s="15" t="s">
        <v>6</v>
      </c>
      <c r="C58" s="16">
        <f>C59+C62</f>
        <v>308834.52</v>
      </c>
      <c r="D58" s="16">
        <f>D59+D62</f>
        <v>419280</v>
      </c>
      <c r="E58" s="16">
        <f>E59+E62</f>
        <v>40000</v>
      </c>
      <c r="F58" s="16">
        <f>F59+F62</f>
        <v>45000</v>
      </c>
      <c r="G58" s="16">
        <f>G59+G62</f>
        <v>30000</v>
      </c>
    </row>
    <row r="59" spans="1:7" x14ac:dyDescent="0.25">
      <c r="A59" s="12">
        <v>3</v>
      </c>
      <c r="B59" s="6" t="s">
        <v>33</v>
      </c>
      <c r="C59" s="7">
        <f>C60+C61</f>
        <v>293099.16000000003</v>
      </c>
      <c r="D59" s="7">
        <f t="shared" ref="D59:G59" si="25">D60+D61</f>
        <v>404280</v>
      </c>
      <c r="E59" s="7">
        <f t="shared" si="25"/>
        <v>25000</v>
      </c>
      <c r="F59" s="7">
        <f t="shared" si="25"/>
        <v>30000</v>
      </c>
      <c r="G59" s="7">
        <f t="shared" si="25"/>
        <v>15000</v>
      </c>
    </row>
    <row r="60" spans="1:7" x14ac:dyDescent="0.25">
      <c r="A60" s="3" t="s">
        <v>8</v>
      </c>
      <c r="B60" s="1" t="s">
        <v>21</v>
      </c>
      <c r="C60" s="4">
        <v>33040.720000000001</v>
      </c>
      <c r="D60" s="4">
        <v>55164</v>
      </c>
      <c r="E60" s="4">
        <v>10000</v>
      </c>
      <c r="F60" s="4">
        <v>15000</v>
      </c>
      <c r="G60" s="4"/>
    </row>
    <row r="61" spans="1:7" x14ac:dyDescent="0.25">
      <c r="A61" s="3" t="s">
        <v>12</v>
      </c>
      <c r="B61" s="1" t="s">
        <v>20</v>
      </c>
      <c r="C61" s="4">
        <f>173259.98+86798.46</f>
        <v>260058.44</v>
      </c>
      <c r="D61" s="4">
        <v>349116</v>
      </c>
      <c r="E61" s="4">
        <v>15000</v>
      </c>
      <c r="F61" s="4">
        <v>15000</v>
      </c>
      <c r="G61" s="4">
        <v>15000</v>
      </c>
    </row>
    <row r="62" spans="1:7" x14ac:dyDescent="0.25">
      <c r="A62" s="12">
        <v>4</v>
      </c>
      <c r="B62" s="6" t="s">
        <v>35</v>
      </c>
      <c r="C62" s="7">
        <f>C63+C64</f>
        <v>15735.36</v>
      </c>
      <c r="D62" s="7">
        <f t="shared" ref="D62:G62" si="26">D63+D64</f>
        <v>15000</v>
      </c>
      <c r="E62" s="7">
        <f t="shared" si="26"/>
        <v>15000</v>
      </c>
      <c r="F62" s="7">
        <f t="shared" si="26"/>
        <v>15000</v>
      </c>
      <c r="G62" s="7">
        <f t="shared" si="26"/>
        <v>15000</v>
      </c>
    </row>
    <row r="63" spans="1:7" x14ac:dyDescent="0.25">
      <c r="A63" s="3" t="s">
        <v>15</v>
      </c>
      <c r="B63" s="1" t="s">
        <v>28</v>
      </c>
      <c r="C63" s="4">
        <v>156.01</v>
      </c>
      <c r="D63" s="4"/>
      <c r="E63" s="4"/>
      <c r="F63" s="4"/>
      <c r="G63" s="4"/>
    </row>
    <row r="64" spans="1:7" x14ac:dyDescent="0.25">
      <c r="A64" s="3" t="s">
        <v>16</v>
      </c>
      <c r="B64" s="1" t="s">
        <v>24</v>
      </c>
      <c r="C64" s="4">
        <v>15579.35</v>
      </c>
      <c r="D64" s="4">
        <v>15000</v>
      </c>
      <c r="E64" s="4">
        <v>15000</v>
      </c>
      <c r="F64" s="4">
        <v>15000</v>
      </c>
      <c r="G64" s="4">
        <v>15000</v>
      </c>
    </row>
    <row r="65" spans="1:7" s="13" customFormat="1" x14ac:dyDescent="0.25">
      <c r="A65" s="14">
        <v>533</v>
      </c>
      <c r="B65" s="15" t="s">
        <v>48</v>
      </c>
      <c r="C65" s="16">
        <f>C66</f>
        <v>0</v>
      </c>
      <c r="D65" s="16">
        <f t="shared" ref="D65:G66" si="27">D66</f>
        <v>0</v>
      </c>
      <c r="E65" s="16">
        <f t="shared" si="27"/>
        <v>38000</v>
      </c>
      <c r="F65" s="16">
        <f t="shared" si="27"/>
        <v>25000</v>
      </c>
      <c r="G65" s="16">
        <f t="shared" si="27"/>
        <v>30000</v>
      </c>
    </row>
    <row r="66" spans="1:7" s="13" customFormat="1" x14ac:dyDescent="0.25">
      <c r="A66" s="12">
        <v>3</v>
      </c>
      <c r="B66" s="6" t="s">
        <v>33</v>
      </c>
      <c r="C66" s="7">
        <f>C67</f>
        <v>0</v>
      </c>
      <c r="D66" s="7">
        <f t="shared" si="27"/>
        <v>0</v>
      </c>
      <c r="E66" s="7">
        <f t="shared" si="27"/>
        <v>38000</v>
      </c>
      <c r="F66" s="7">
        <f t="shared" si="27"/>
        <v>25000</v>
      </c>
      <c r="G66" s="7">
        <f t="shared" si="27"/>
        <v>30000</v>
      </c>
    </row>
    <row r="67" spans="1:7" x14ac:dyDescent="0.25">
      <c r="A67" s="3" t="s">
        <v>12</v>
      </c>
      <c r="B67" s="1" t="s">
        <v>20</v>
      </c>
      <c r="C67" s="4"/>
      <c r="D67" s="4"/>
      <c r="E67" s="4">
        <v>38000</v>
      </c>
      <c r="F67" s="4">
        <v>25000</v>
      </c>
      <c r="G67" s="4">
        <v>30000</v>
      </c>
    </row>
    <row r="68" spans="1:7" s="13" customFormat="1" x14ac:dyDescent="0.25">
      <c r="A68" s="14">
        <v>563</v>
      </c>
      <c r="B68" s="15" t="s">
        <v>48</v>
      </c>
      <c r="C68" s="16">
        <f>C69</f>
        <v>0</v>
      </c>
      <c r="D68" s="16">
        <f t="shared" ref="D68:G69" si="28">D69</f>
        <v>0</v>
      </c>
      <c r="E68" s="16">
        <f t="shared" si="28"/>
        <v>34172</v>
      </c>
      <c r="F68" s="16">
        <f t="shared" si="28"/>
        <v>0</v>
      </c>
      <c r="G68" s="16">
        <f t="shared" si="28"/>
        <v>0</v>
      </c>
    </row>
    <row r="69" spans="1:7" s="13" customFormat="1" x14ac:dyDescent="0.25">
      <c r="A69" s="12">
        <v>3</v>
      </c>
      <c r="B69" s="6" t="s">
        <v>33</v>
      </c>
      <c r="C69" s="7">
        <f>C70</f>
        <v>0</v>
      </c>
      <c r="D69" s="7">
        <f t="shared" si="28"/>
        <v>0</v>
      </c>
      <c r="E69" s="7">
        <f t="shared" si="28"/>
        <v>34172</v>
      </c>
      <c r="F69" s="7">
        <f t="shared" si="28"/>
        <v>0</v>
      </c>
      <c r="G69" s="7">
        <f t="shared" si="28"/>
        <v>0</v>
      </c>
    </row>
    <row r="70" spans="1:7" x14ac:dyDescent="0.25">
      <c r="A70" s="3" t="s">
        <v>12</v>
      </c>
      <c r="B70" s="1" t="s">
        <v>20</v>
      </c>
      <c r="C70" s="4"/>
      <c r="D70" s="4"/>
      <c r="E70" s="4">
        <v>34172</v>
      </c>
      <c r="F70" s="4"/>
      <c r="G70" s="4"/>
    </row>
    <row r="71" spans="1:7" s="13" customFormat="1" x14ac:dyDescent="0.25">
      <c r="A71" s="14">
        <v>581</v>
      </c>
      <c r="B71" s="15" t="s">
        <v>42</v>
      </c>
      <c r="C71" s="16">
        <f>C72+C75</f>
        <v>20695.400000000001</v>
      </c>
      <c r="D71" s="16">
        <f>D72+D75</f>
        <v>26315</v>
      </c>
      <c r="E71" s="16">
        <f>E72+E75</f>
        <v>450000</v>
      </c>
      <c r="F71" s="16">
        <f>F72+F75</f>
        <v>450000</v>
      </c>
      <c r="G71" s="16">
        <f>G72+G75</f>
        <v>450000</v>
      </c>
    </row>
    <row r="72" spans="1:7" x14ac:dyDescent="0.25">
      <c r="A72" s="12">
        <v>3</v>
      </c>
      <c r="B72" s="6" t="s">
        <v>33</v>
      </c>
      <c r="C72" s="7">
        <f>C73+C74</f>
        <v>11920.4</v>
      </c>
      <c r="D72" s="7">
        <f t="shared" ref="D72:G72" si="29">D73+D74</f>
        <v>26315</v>
      </c>
      <c r="E72" s="7">
        <f t="shared" si="29"/>
        <v>355000</v>
      </c>
      <c r="F72" s="7">
        <f t="shared" si="29"/>
        <v>355000</v>
      </c>
      <c r="G72" s="7">
        <f t="shared" si="29"/>
        <v>355000</v>
      </c>
    </row>
    <row r="73" spans="1:7" x14ac:dyDescent="0.25">
      <c r="A73" s="3" t="s">
        <v>8</v>
      </c>
      <c r="B73" s="1" t="s">
        <v>21</v>
      </c>
      <c r="C73" s="4"/>
      <c r="D73" s="4">
        <v>26315</v>
      </c>
      <c r="E73" s="4"/>
      <c r="F73" s="4"/>
      <c r="G73" s="4"/>
    </row>
    <row r="74" spans="1:7" x14ac:dyDescent="0.25">
      <c r="A74" s="3" t="s">
        <v>12</v>
      </c>
      <c r="B74" s="1" t="s">
        <v>20</v>
      </c>
      <c r="C74" s="4">
        <v>11920.4</v>
      </c>
      <c r="D74" s="4"/>
      <c r="E74" s="4">
        <v>355000</v>
      </c>
      <c r="F74" s="4">
        <v>355000</v>
      </c>
      <c r="G74" s="4">
        <v>355000</v>
      </c>
    </row>
    <row r="75" spans="1:7" x14ac:dyDescent="0.25">
      <c r="A75" s="12">
        <v>4</v>
      </c>
      <c r="B75" s="6" t="s">
        <v>35</v>
      </c>
      <c r="C75" s="7">
        <f>C76</f>
        <v>8775</v>
      </c>
      <c r="D75" s="7">
        <f t="shared" ref="D75:G75" si="30">D76</f>
        <v>0</v>
      </c>
      <c r="E75" s="7">
        <f t="shared" si="30"/>
        <v>95000</v>
      </c>
      <c r="F75" s="7">
        <f t="shared" si="30"/>
        <v>95000</v>
      </c>
      <c r="G75" s="7">
        <f t="shared" si="30"/>
        <v>95000</v>
      </c>
    </row>
    <row r="76" spans="1:7" x14ac:dyDescent="0.25">
      <c r="A76" s="3" t="s">
        <v>16</v>
      </c>
      <c r="B76" s="1" t="s">
        <v>24</v>
      </c>
      <c r="C76" s="4">
        <v>8775</v>
      </c>
      <c r="D76" s="4"/>
      <c r="E76" s="4">
        <v>95000</v>
      </c>
      <c r="F76" s="4">
        <v>95000</v>
      </c>
      <c r="G76" s="4">
        <v>95000</v>
      </c>
    </row>
    <row r="77" spans="1:7" x14ac:dyDescent="0.25">
      <c r="A77" s="14" t="s">
        <v>31</v>
      </c>
      <c r="B77" s="15" t="s">
        <v>7</v>
      </c>
      <c r="C77" s="16">
        <f>C78+C81</f>
        <v>32077.38</v>
      </c>
      <c r="D77" s="16">
        <f>D78+D81</f>
        <v>725777</v>
      </c>
      <c r="E77" s="16">
        <f>E78+E81</f>
        <v>475484</v>
      </c>
      <c r="F77" s="16">
        <f>F78+F81</f>
        <v>354056</v>
      </c>
      <c r="G77" s="16">
        <f>G78+G81</f>
        <v>62075</v>
      </c>
    </row>
    <row r="78" spans="1:7" s="13" customFormat="1" x14ac:dyDescent="0.25">
      <c r="A78" s="12">
        <v>3</v>
      </c>
      <c r="B78" s="6" t="s">
        <v>33</v>
      </c>
      <c r="C78" s="7">
        <f>C79+C80</f>
        <v>32077.38</v>
      </c>
      <c r="D78" s="7">
        <f t="shared" ref="D78:G78" si="31">D79+D80</f>
        <v>720778</v>
      </c>
      <c r="E78" s="7">
        <f t="shared" si="31"/>
        <v>461784</v>
      </c>
      <c r="F78" s="7">
        <f t="shared" si="31"/>
        <v>344056</v>
      </c>
      <c r="G78" s="7">
        <f t="shared" si="31"/>
        <v>52075</v>
      </c>
    </row>
    <row r="79" spans="1:7" x14ac:dyDescent="0.25">
      <c r="A79" s="3" t="s">
        <v>8</v>
      </c>
      <c r="B79" s="1" t="s">
        <v>21</v>
      </c>
      <c r="C79" s="4">
        <f>3427.8+5001</f>
        <v>8428.7999999999993</v>
      </c>
      <c r="D79" s="4">
        <v>688778</v>
      </c>
      <c r="E79" s="4">
        <v>446784</v>
      </c>
      <c r="F79" s="4">
        <v>324056</v>
      </c>
      <c r="G79" s="4">
        <v>27075</v>
      </c>
    </row>
    <row r="80" spans="1:7" x14ac:dyDescent="0.25">
      <c r="A80" s="3" t="s">
        <v>12</v>
      </c>
      <c r="B80" s="1" t="s">
        <v>20</v>
      </c>
      <c r="C80" s="4">
        <v>23648.58</v>
      </c>
      <c r="D80" s="4">
        <v>32000</v>
      </c>
      <c r="E80" s="4">
        <v>15000</v>
      </c>
      <c r="F80" s="4">
        <v>20000</v>
      </c>
      <c r="G80" s="4">
        <v>25000</v>
      </c>
    </row>
    <row r="81" spans="1:7" s="13" customFormat="1" x14ac:dyDescent="0.25">
      <c r="A81" s="12">
        <v>4</v>
      </c>
      <c r="B81" s="6" t="s">
        <v>35</v>
      </c>
      <c r="C81" s="7">
        <f>C82</f>
        <v>0</v>
      </c>
      <c r="D81" s="7">
        <f t="shared" ref="D81:G81" si="32">D82</f>
        <v>4999</v>
      </c>
      <c r="E81" s="7">
        <f t="shared" si="32"/>
        <v>13700</v>
      </c>
      <c r="F81" s="7">
        <f t="shared" si="32"/>
        <v>10000</v>
      </c>
      <c r="G81" s="7">
        <f t="shared" si="32"/>
        <v>10000</v>
      </c>
    </row>
    <row r="82" spans="1:7" x14ac:dyDescent="0.25">
      <c r="A82" s="3" t="s">
        <v>16</v>
      </c>
      <c r="B82" s="1" t="s">
        <v>24</v>
      </c>
      <c r="C82" s="4"/>
      <c r="D82" s="4">
        <v>4999</v>
      </c>
      <c r="E82" s="4">
        <v>13700</v>
      </c>
      <c r="F82" s="4">
        <v>10000</v>
      </c>
      <c r="G82" s="4">
        <v>10000</v>
      </c>
    </row>
    <row r="83" spans="1:7" x14ac:dyDescent="0.25">
      <c r="A83" s="14">
        <v>71</v>
      </c>
      <c r="B83" s="15" t="s">
        <v>47</v>
      </c>
      <c r="C83" s="16">
        <f>C84+C86</f>
        <v>728</v>
      </c>
      <c r="D83" s="16">
        <f>D84+D86</f>
        <v>2654</v>
      </c>
      <c r="E83" s="16">
        <f>E84+E86</f>
        <v>9000</v>
      </c>
      <c r="F83" s="16">
        <f>F84+F86</f>
        <v>10000</v>
      </c>
      <c r="G83" s="16">
        <f>G84+G86</f>
        <v>12000</v>
      </c>
    </row>
    <row r="84" spans="1:7" s="13" customFormat="1" x14ac:dyDescent="0.25">
      <c r="A84" s="12">
        <v>3</v>
      </c>
      <c r="B84" s="6" t="s">
        <v>33</v>
      </c>
      <c r="C84" s="7">
        <f>C85</f>
        <v>0</v>
      </c>
      <c r="D84" s="7">
        <f t="shared" ref="D84:G84" si="33">D85</f>
        <v>0</v>
      </c>
      <c r="E84" s="7">
        <f t="shared" si="33"/>
        <v>4000</v>
      </c>
      <c r="F84" s="7">
        <f t="shared" si="33"/>
        <v>5000</v>
      </c>
      <c r="G84" s="7">
        <f t="shared" si="33"/>
        <v>7000</v>
      </c>
    </row>
    <row r="85" spans="1:7" x14ac:dyDescent="0.25">
      <c r="A85" s="3" t="s">
        <v>12</v>
      </c>
      <c r="B85" s="1" t="s">
        <v>20</v>
      </c>
      <c r="C85" s="4"/>
      <c r="D85" s="4"/>
      <c r="E85" s="4">
        <v>4000</v>
      </c>
      <c r="F85" s="4">
        <v>5000</v>
      </c>
      <c r="G85" s="4">
        <v>7000</v>
      </c>
    </row>
    <row r="86" spans="1:7" s="13" customFormat="1" x14ac:dyDescent="0.25">
      <c r="A86" s="12">
        <v>4</v>
      </c>
      <c r="B86" s="6" t="s">
        <v>35</v>
      </c>
      <c r="C86" s="7">
        <f>C87</f>
        <v>728</v>
      </c>
      <c r="D86" s="7">
        <f t="shared" ref="D86" si="34">D87</f>
        <v>2654</v>
      </c>
      <c r="E86" s="7">
        <f t="shared" ref="E86" si="35">E87</f>
        <v>5000</v>
      </c>
      <c r="F86" s="7">
        <f t="shared" ref="F86" si="36">F87</f>
        <v>5000</v>
      </c>
      <c r="G86" s="7">
        <f t="shared" ref="G86" si="37">G87</f>
        <v>5000</v>
      </c>
    </row>
    <row r="87" spans="1:7" x14ac:dyDescent="0.25">
      <c r="A87" s="3" t="s">
        <v>16</v>
      </c>
      <c r="B87" s="1" t="s">
        <v>24</v>
      </c>
      <c r="C87" s="4">
        <v>728</v>
      </c>
      <c r="D87" s="4">
        <v>2654</v>
      </c>
      <c r="E87" s="4">
        <v>5000</v>
      </c>
      <c r="F87" s="4">
        <v>5000</v>
      </c>
      <c r="G87" s="4">
        <v>5000</v>
      </c>
    </row>
    <row r="88" spans="1:7" x14ac:dyDescent="0.25">
      <c r="A88" s="8" t="s">
        <v>43</v>
      </c>
      <c r="B88" s="11" t="s">
        <v>44</v>
      </c>
      <c r="C88" s="10">
        <f>C89</f>
        <v>25111.33</v>
      </c>
      <c r="D88" s="10">
        <f t="shared" ref="D88:G88" si="38">D89</f>
        <v>25138</v>
      </c>
      <c r="E88" s="10">
        <f t="shared" si="38"/>
        <v>0</v>
      </c>
      <c r="F88" s="10">
        <f t="shared" si="38"/>
        <v>0</v>
      </c>
      <c r="G88" s="10">
        <f t="shared" si="38"/>
        <v>0</v>
      </c>
    </row>
    <row r="89" spans="1:7" x14ac:dyDescent="0.25">
      <c r="A89" s="14" t="s">
        <v>19</v>
      </c>
      <c r="B89" s="15" t="s">
        <v>0</v>
      </c>
      <c r="C89" s="16">
        <f>C90</f>
        <v>25111.33</v>
      </c>
      <c r="D89" s="16">
        <f t="shared" ref="D89:G90" si="39">D90</f>
        <v>25138</v>
      </c>
      <c r="E89" s="16">
        <f t="shared" si="39"/>
        <v>0</v>
      </c>
      <c r="F89" s="16">
        <f t="shared" si="39"/>
        <v>0</v>
      </c>
      <c r="G89" s="16">
        <f t="shared" si="39"/>
        <v>0</v>
      </c>
    </row>
    <row r="90" spans="1:7" s="13" customFormat="1" x14ac:dyDescent="0.25">
      <c r="A90" s="12">
        <v>3</v>
      </c>
      <c r="B90" s="6" t="s">
        <v>33</v>
      </c>
      <c r="C90" s="7">
        <f>C91</f>
        <v>25111.33</v>
      </c>
      <c r="D90" s="7">
        <f t="shared" si="39"/>
        <v>25138</v>
      </c>
      <c r="E90" s="7">
        <f t="shared" si="39"/>
        <v>0</v>
      </c>
      <c r="F90" s="7">
        <f t="shared" si="39"/>
        <v>0</v>
      </c>
      <c r="G90" s="7">
        <f t="shared" si="39"/>
        <v>0</v>
      </c>
    </row>
    <row r="91" spans="1:7" x14ac:dyDescent="0.25">
      <c r="A91" s="3" t="s">
        <v>12</v>
      </c>
      <c r="B91" s="1" t="s">
        <v>20</v>
      </c>
      <c r="C91" s="4">
        <v>25111.33</v>
      </c>
      <c r="D91" s="4">
        <v>25138</v>
      </c>
      <c r="E91" s="4"/>
      <c r="F91" s="4"/>
      <c r="G91" s="4"/>
    </row>
    <row r="92" spans="1:7" x14ac:dyDescent="0.25">
      <c r="A92" s="8" t="s">
        <v>52</v>
      </c>
      <c r="B92" s="11" t="s">
        <v>53</v>
      </c>
      <c r="C92" s="10">
        <f>C93</f>
        <v>0</v>
      </c>
      <c r="D92" s="10">
        <f t="shared" ref="D92:G92" si="40">D93</f>
        <v>0</v>
      </c>
      <c r="E92" s="10">
        <f t="shared" si="40"/>
        <v>18996</v>
      </c>
      <c r="F92" s="10">
        <f t="shared" si="40"/>
        <v>0</v>
      </c>
      <c r="G92" s="10">
        <f t="shared" si="40"/>
        <v>0</v>
      </c>
    </row>
    <row r="93" spans="1:7" x14ac:dyDescent="0.25">
      <c r="A93" s="14">
        <v>5011</v>
      </c>
      <c r="B93" s="15" t="s">
        <v>54</v>
      </c>
      <c r="C93" s="16">
        <f>C94</f>
        <v>0</v>
      </c>
      <c r="D93" s="16">
        <f t="shared" ref="D93:D94" si="41">D94</f>
        <v>0</v>
      </c>
      <c r="E93" s="16">
        <f t="shared" ref="E93:E94" si="42">E94</f>
        <v>18996</v>
      </c>
      <c r="F93" s="16">
        <f t="shared" ref="F93:F94" si="43">F94</f>
        <v>0</v>
      </c>
      <c r="G93" s="16">
        <f t="shared" ref="G93:G94" si="44">G94</f>
        <v>0</v>
      </c>
    </row>
    <row r="94" spans="1:7" s="13" customFormat="1" x14ac:dyDescent="0.25">
      <c r="A94" s="12">
        <v>3</v>
      </c>
      <c r="B94" s="6" t="s">
        <v>33</v>
      </c>
      <c r="C94" s="7">
        <f>C95</f>
        <v>0</v>
      </c>
      <c r="D94" s="7">
        <f t="shared" si="41"/>
        <v>0</v>
      </c>
      <c r="E94" s="7">
        <f t="shared" si="42"/>
        <v>18996</v>
      </c>
      <c r="F94" s="7">
        <f t="shared" si="43"/>
        <v>0</v>
      </c>
      <c r="G94" s="7">
        <f t="shared" si="44"/>
        <v>0</v>
      </c>
    </row>
    <row r="95" spans="1:7" x14ac:dyDescent="0.25">
      <c r="A95" s="3" t="s">
        <v>8</v>
      </c>
      <c r="B95" s="1" t="s">
        <v>21</v>
      </c>
      <c r="C95" s="4"/>
      <c r="D95" s="4"/>
      <c r="E95" s="4">
        <v>18996</v>
      </c>
      <c r="F95" s="4"/>
      <c r="G95" s="4"/>
    </row>
    <row r="96" spans="1:7" x14ac:dyDescent="0.25">
      <c r="A96" s="8" t="s">
        <v>55</v>
      </c>
      <c r="B96" s="11" t="s">
        <v>56</v>
      </c>
      <c r="C96" s="10">
        <f>C97</f>
        <v>0</v>
      </c>
      <c r="D96" s="10">
        <f t="shared" ref="D96:G96" si="45">D97</f>
        <v>0</v>
      </c>
      <c r="E96" s="10">
        <f t="shared" si="45"/>
        <v>20000</v>
      </c>
      <c r="F96" s="10">
        <f t="shared" si="45"/>
        <v>20000</v>
      </c>
      <c r="G96" s="10">
        <f t="shared" si="45"/>
        <v>20000</v>
      </c>
    </row>
    <row r="97" spans="1:7" x14ac:dyDescent="0.25">
      <c r="A97" s="14" t="s">
        <v>19</v>
      </c>
      <c r="B97" s="15" t="s">
        <v>0</v>
      </c>
      <c r="C97" s="16">
        <f>C98</f>
        <v>0</v>
      </c>
      <c r="D97" s="16">
        <f t="shared" ref="D97:D98" si="46">D98</f>
        <v>0</v>
      </c>
      <c r="E97" s="16">
        <f t="shared" ref="E97:E98" si="47">E98</f>
        <v>20000</v>
      </c>
      <c r="F97" s="16">
        <f t="shared" ref="F97:F98" si="48">F98</f>
        <v>20000</v>
      </c>
      <c r="G97" s="16">
        <f t="shared" ref="G97:G98" si="49">G98</f>
        <v>20000</v>
      </c>
    </row>
    <row r="98" spans="1:7" s="13" customFormat="1" x14ac:dyDescent="0.25">
      <c r="A98" s="12">
        <v>3</v>
      </c>
      <c r="B98" s="6" t="s">
        <v>33</v>
      </c>
      <c r="C98" s="7">
        <f>C99</f>
        <v>0</v>
      </c>
      <c r="D98" s="7">
        <f t="shared" si="46"/>
        <v>0</v>
      </c>
      <c r="E98" s="7">
        <f t="shared" si="47"/>
        <v>20000</v>
      </c>
      <c r="F98" s="7">
        <f t="shared" si="48"/>
        <v>20000</v>
      </c>
      <c r="G98" s="7">
        <f t="shared" si="49"/>
        <v>20000</v>
      </c>
    </row>
    <row r="99" spans="1:7" x14ac:dyDescent="0.25">
      <c r="A99" s="3">
        <v>38</v>
      </c>
      <c r="B99" s="1" t="s">
        <v>57</v>
      </c>
      <c r="C99" s="4"/>
      <c r="D99" s="4"/>
      <c r="E99" s="4">
        <v>20000</v>
      </c>
      <c r="F99" s="4">
        <v>20000</v>
      </c>
      <c r="G99" s="4">
        <v>20000</v>
      </c>
    </row>
    <row r="100" spans="1:7" x14ac:dyDescent="0.25">
      <c r="A100" s="8" t="s">
        <v>58</v>
      </c>
      <c r="B100" s="11" t="s">
        <v>59</v>
      </c>
      <c r="C100" s="10">
        <f>C101</f>
        <v>0</v>
      </c>
      <c r="D100" s="10">
        <f t="shared" ref="D100:D102" si="50">D101</f>
        <v>0</v>
      </c>
      <c r="E100" s="10">
        <f t="shared" ref="E100:E102" si="51">E101</f>
        <v>0</v>
      </c>
      <c r="F100" s="10">
        <f t="shared" ref="F100:F102" si="52">F101</f>
        <v>0</v>
      </c>
      <c r="G100" s="10">
        <f t="shared" ref="G100:G102" si="53">G101</f>
        <v>0</v>
      </c>
    </row>
    <row r="101" spans="1:7" x14ac:dyDescent="0.25">
      <c r="A101" s="14" t="s">
        <v>19</v>
      </c>
      <c r="B101" s="15" t="s">
        <v>0</v>
      </c>
      <c r="C101" s="16">
        <f>C102</f>
        <v>0</v>
      </c>
      <c r="D101" s="16">
        <f t="shared" si="50"/>
        <v>0</v>
      </c>
      <c r="E101" s="16">
        <f t="shared" si="51"/>
        <v>0</v>
      </c>
      <c r="F101" s="16">
        <f t="shared" si="52"/>
        <v>0</v>
      </c>
      <c r="G101" s="16">
        <f t="shared" si="53"/>
        <v>0</v>
      </c>
    </row>
    <row r="102" spans="1:7" s="13" customFormat="1" x14ac:dyDescent="0.25">
      <c r="A102" s="12">
        <v>3</v>
      </c>
      <c r="B102" s="6" t="s">
        <v>33</v>
      </c>
      <c r="C102" s="7">
        <f>C103</f>
        <v>0</v>
      </c>
      <c r="D102" s="7">
        <f t="shared" si="50"/>
        <v>0</v>
      </c>
      <c r="E102" s="7">
        <f t="shared" si="51"/>
        <v>0</v>
      </c>
      <c r="F102" s="7">
        <f t="shared" si="52"/>
        <v>0</v>
      </c>
      <c r="G102" s="7">
        <f t="shared" si="53"/>
        <v>0</v>
      </c>
    </row>
    <row r="103" spans="1:7" x14ac:dyDescent="0.25">
      <c r="A103" s="3">
        <v>38</v>
      </c>
      <c r="B103" s="1" t="s">
        <v>57</v>
      </c>
      <c r="C103" s="4"/>
      <c r="D103" s="4"/>
      <c r="E103" s="4"/>
      <c r="F103" s="4"/>
      <c r="G103" s="4"/>
    </row>
    <row r="104" spans="1:7" ht="22.5" x14ac:dyDescent="0.25">
      <c r="A104" s="8" t="s">
        <v>60</v>
      </c>
      <c r="B104" s="11" t="s">
        <v>61</v>
      </c>
      <c r="C104" s="10">
        <f>C105+C108</f>
        <v>0</v>
      </c>
      <c r="D104" s="10">
        <f t="shared" ref="D104:G104" si="54">D105+D108</f>
        <v>0</v>
      </c>
      <c r="E104" s="10">
        <f t="shared" si="54"/>
        <v>30700</v>
      </c>
      <c r="F104" s="10">
        <f t="shared" si="54"/>
        <v>30700</v>
      </c>
      <c r="G104" s="10">
        <f t="shared" si="54"/>
        <v>30700</v>
      </c>
    </row>
    <row r="105" spans="1:7" s="13" customFormat="1" x14ac:dyDescent="0.25">
      <c r="A105" s="14">
        <v>5011</v>
      </c>
      <c r="B105" s="15" t="s">
        <v>54</v>
      </c>
      <c r="C105" s="16">
        <f>C106</f>
        <v>0</v>
      </c>
      <c r="D105" s="16">
        <f t="shared" ref="D105" si="55">D106</f>
        <v>0</v>
      </c>
      <c r="E105" s="16">
        <f t="shared" ref="E105" si="56">E106</f>
        <v>12800</v>
      </c>
      <c r="F105" s="16">
        <f t="shared" ref="F105" si="57">F106</f>
        <v>30700</v>
      </c>
      <c r="G105" s="16">
        <f t="shared" ref="G105" si="58">G106</f>
        <v>30700</v>
      </c>
    </row>
    <row r="106" spans="1:7" x14ac:dyDescent="0.25">
      <c r="A106" s="12">
        <v>3</v>
      </c>
      <c r="B106" s="6" t="s">
        <v>33</v>
      </c>
      <c r="C106" s="7">
        <f>C107</f>
        <v>0</v>
      </c>
      <c r="D106" s="7">
        <f t="shared" ref="D106:G106" si="59">D107</f>
        <v>0</v>
      </c>
      <c r="E106" s="7">
        <f t="shared" si="59"/>
        <v>12800</v>
      </c>
      <c r="F106" s="7">
        <f t="shared" si="59"/>
        <v>30700</v>
      </c>
      <c r="G106" s="7">
        <f t="shared" si="59"/>
        <v>30700</v>
      </c>
    </row>
    <row r="107" spans="1:7" x14ac:dyDescent="0.25">
      <c r="A107" s="3" t="s">
        <v>8</v>
      </c>
      <c r="B107" s="1" t="s">
        <v>21</v>
      </c>
      <c r="C107" s="4"/>
      <c r="D107" s="4"/>
      <c r="E107" s="4">
        <v>12800</v>
      </c>
      <c r="F107" s="4">
        <v>30700</v>
      </c>
      <c r="G107" s="4">
        <v>30700</v>
      </c>
    </row>
    <row r="108" spans="1:7" s="13" customFormat="1" x14ac:dyDescent="0.25">
      <c r="A108" s="14">
        <v>581</v>
      </c>
      <c r="B108" s="15" t="s">
        <v>42</v>
      </c>
      <c r="C108" s="16">
        <f>C109</f>
        <v>0</v>
      </c>
      <c r="D108" s="16">
        <f t="shared" ref="D108:G108" si="60">D109</f>
        <v>0</v>
      </c>
      <c r="E108" s="16">
        <f t="shared" si="60"/>
        <v>17900</v>
      </c>
      <c r="F108" s="16">
        <f t="shared" si="60"/>
        <v>0</v>
      </c>
      <c r="G108" s="16">
        <f t="shared" si="60"/>
        <v>0</v>
      </c>
    </row>
    <row r="109" spans="1:7" x14ac:dyDescent="0.25">
      <c r="A109" s="12">
        <v>3</v>
      </c>
      <c r="B109" s="6" t="s">
        <v>33</v>
      </c>
      <c r="C109" s="7">
        <f>C110</f>
        <v>0</v>
      </c>
      <c r="D109" s="7">
        <f t="shared" ref="D109:G109" si="61">D110</f>
        <v>0</v>
      </c>
      <c r="E109" s="7">
        <f t="shared" si="61"/>
        <v>17900</v>
      </c>
      <c r="F109" s="7">
        <f t="shared" si="61"/>
        <v>0</v>
      </c>
      <c r="G109" s="7">
        <f t="shared" si="61"/>
        <v>0</v>
      </c>
    </row>
    <row r="110" spans="1:7" x14ac:dyDescent="0.25">
      <c r="A110" s="3" t="s">
        <v>8</v>
      </c>
      <c r="B110" s="1" t="s">
        <v>21</v>
      </c>
      <c r="C110" s="4"/>
      <c r="D110" s="4"/>
      <c r="E110" s="4">
        <v>17900</v>
      </c>
      <c r="F110" s="4"/>
      <c r="G110" s="4"/>
    </row>
    <row r="111" spans="1:7" x14ac:dyDescent="0.25">
      <c r="A111" s="8" t="s">
        <v>45</v>
      </c>
      <c r="B111" s="11" t="s">
        <v>51</v>
      </c>
      <c r="C111" s="10">
        <f>C112</f>
        <v>93612.5</v>
      </c>
      <c r="D111" s="10">
        <f t="shared" ref="D111:G111" si="62">D112</f>
        <v>681388</v>
      </c>
      <c r="E111" s="10">
        <f t="shared" si="62"/>
        <v>4091684</v>
      </c>
      <c r="F111" s="10">
        <f t="shared" si="62"/>
        <v>639775</v>
      </c>
      <c r="G111" s="10">
        <f t="shared" si="62"/>
        <v>0</v>
      </c>
    </row>
    <row r="112" spans="1:7" x14ac:dyDescent="0.25">
      <c r="A112" s="14">
        <v>5011</v>
      </c>
      <c r="B112" s="15" t="s">
        <v>54</v>
      </c>
      <c r="C112" s="16">
        <f>C113+C115</f>
        <v>93612.5</v>
      </c>
      <c r="D112" s="16">
        <f>D113+D115</f>
        <v>681388</v>
      </c>
      <c r="E112" s="16">
        <f>E113+E115</f>
        <v>4091684</v>
      </c>
      <c r="F112" s="16">
        <f>F113+F115</f>
        <v>639775</v>
      </c>
      <c r="G112" s="16">
        <f>G113+G115</f>
        <v>0</v>
      </c>
    </row>
    <row r="113" spans="1:7" s="13" customFormat="1" x14ac:dyDescent="0.25">
      <c r="A113" s="12">
        <v>3</v>
      </c>
      <c r="B113" s="6" t="s">
        <v>33</v>
      </c>
      <c r="C113" s="7">
        <f>C114</f>
        <v>93612.5</v>
      </c>
      <c r="D113" s="7">
        <f t="shared" ref="D113:G113" si="63">D114</f>
        <v>56388</v>
      </c>
      <c r="E113" s="7">
        <f t="shared" si="63"/>
        <v>0</v>
      </c>
      <c r="F113" s="7">
        <f t="shared" si="63"/>
        <v>0</v>
      </c>
      <c r="G113" s="7">
        <f t="shared" si="63"/>
        <v>0</v>
      </c>
    </row>
    <row r="114" spans="1:7" x14ac:dyDescent="0.25">
      <c r="A114" s="3" t="s">
        <v>12</v>
      </c>
      <c r="B114" s="1" t="s">
        <v>20</v>
      </c>
      <c r="C114" s="4">
        <v>93612.5</v>
      </c>
      <c r="D114" s="4">
        <v>56388</v>
      </c>
      <c r="E114" s="4"/>
      <c r="F114" s="4"/>
      <c r="G114" s="4"/>
    </row>
    <row r="115" spans="1:7" s="13" customFormat="1" x14ac:dyDescent="0.25">
      <c r="A115" s="12">
        <v>4</v>
      </c>
      <c r="B115" s="6" t="s">
        <v>35</v>
      </c>
      <c r="C115" s="7">
        <f>C116</f>
        <v>0</v>
      </c>
      <c r="D115" s="7">
        <f t="shared" ref="D115:G115" si="64">D116</f>
        <v>625000</v>
      </c>
      <c r="E115" s="7">
        <f t="shared" si="64"/>
        <v>4091684</v>
      </c>
      <c r="F115" s="7">
        <f t="shared" si="64"/>
        <v>639775</v>
      </c>
      <c r="G115" s="7">
        <f t="shared" si="64"/>
        <v>0</v>
      </c>
    </row>
    <row r="116" spans="1:7" s="13" customFormat="1" x14ac:dyDescent="0.25">
      <c r="A116" s="3" t="s">
        <v>15</v>
      </c>
      <c r="B116" s="1" t="s">
        <v>28</v>
      </c>
      <c r="C116" s="17"/>
      <c r="D116" s="17">
        <v>625000</v>
      </c>
      <c r="E116" s="17">
        <v>4091684</v>
      </c>
      <c r="F116" s="17">
        <v>639775</v>
      </c>
      <c r="G116" s="17"/>
    </row>
  </sheetData>
  <mergeCells count="1">
    <mergeCell ref="A3:B3"/>
  </mergeCells>
  <pageMargins left="0.31496062992125984" right="0.31496062992125984" top="0.74803149606299213" bottom="0.74803149606299213" header="0.31496062992125984" footer="0.31496062992125984"/>
  <pageSetup paperSize="8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SVEUČILIŠTE SJEVER</vt:lpstr>
      <vt:lpstr>'SVEUČILIŠTE SJEVER'!Podrucje_ispisa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mklicek</cp:lastModifiedBy>
  <cp:lastPrinted>2026-01-21T08:10:28Z</cp:lastPrinted>
  <dcterms:created xsi:type="dcterms:W3CDTF">2022-10-31T10:11:38Z</dcterms:created>
  <dcterms:modified xsi:type="dcterms:W3CDTF">2026-01-21T08:10:51Z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