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licek\Desktop\JAVNA OBJAVA - STUDENI 2024\"/>
    </mc:Choice>
  </mc:AlternateContent>
  <xr:revisionPtr revIDLastSave="0" documentId="13_ncr:1_{CCC22A02-B720-4843-B8E2-1874CD954AC9}" xr6:coauthVersionLast="37" xr6:coauthVersionMax="37" xr10:uidLastSave="{00000000-0000-0000-0000-000000000000}"/>
  <bookViews>
    <workbookView xWindow="0" yWindow="0" windowWidth="28800" windowHeight="10425" xr2:uid="{00000000-000D-0000-FFFF-FFFF00000000}"/>
  </bookViews>
  <sheets>
    <sheet name="STUDENI 2024" sheetId="1" r:id="rId1"/>
  </sheets>
  <definedNames>
    <definedName name="__CDSNaslov__">'STUDENI 2024'!$A$1:$J$5</definedName>
    <definedName name="__CDSPODNOZJE__">'STUDENI 2024'!#REF!</definedName>
    <definedName name="__QRadni__">'STUDENI 2024'!#REF!</definedName>
    <definedName name="_xlnm._FilterDatabase" localSheetId="0" hidden="1">'STUDENI 2024'!#REF!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0" i="1" l="1"/>
  <c r="E139" i="1"/>
  <c r="E138" i="1"/>
  <c r="E137" i="1"/>
  <c r="E136" i="1"/>
  <c r="E135" i="1"/>
  <c r="E133" i="1"/>
  <c r="E134" i="1"/>
  <c r="E132" i="1"/>
  <c r="E131" i="1"/>
  <c r="E130" i="1"/>
  <c r="E129" i="1"/>
  <c r="E128" i="1"/>
  <c r="E127" i="1"/>
  <c r="E126" i="1" l="1"/>
  <c r="E148" i="1" l="1"/>
  <c r="E125" i="1"/>
  <c r="E124" i="1"/>
  <c r="E123" i="1"/>
  <c r="E121" i="1"/>
  <c r="E105" i="1" l="1"/>
  <c r="E21" i="1"/>
  <c r="E111" i="1"/>
  <c r="E69" i="1"/>
  <c r="E14" i="1"/>
  <c r="E72" i="1"/>
  <c r="E97" i="1"/>
  <c r="E35" i="1" l="1"/>
  <c r="E107" i="1"/>
  <c r="E61" i="1"/>
  <c r="E99" i="1"/>
  <c r="E113" i="1"/>
  <c r="E118" i="1"/>
  <c r="E43" i="1"/>
  <c r="E26" i="1"/>
  <c r="E60" i="1"/>
  <c r="E25" i="1"/>
  <c r="E104" i="1"/>
  <c r="E106" i="1"/>
  <c r="E9" i="1"/>
  <c r="E100" i="1"/>
  <c r="E101" i="1"/>
  <c r="E39" i="1"/>
  <c r="E36" i="1"/>
  <c r="E17" i="1"/>
  <c r="E92" i="1"/>
  <c r="E24" i="1" l="1"/>
  <c r="E12" i="1"/>
  <c r="E89" i="1" l="1"/>
  <c r="E149" i="1" l="1"/>
  <c r="E141" i="1"/>
  <c r="E112" i="1" l="1"/>
</calcChain>
</file>

<file path=xl/sharedStrings.xml><?xml version="1.0" encoding="utf-8"?>
<sst xmlns="http://schemas.openxmlformats.org/spreadsheetml/2006/main" count="1233" uniqueCount="508">
  <si>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</si>
  <si>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</si>
  <si>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</si>
  <si>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</si>
  <si>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</si>
  <si>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</si>
  <si>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</si>
  <si>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</si>
  <si>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</si>
  <si>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</si>
  <si>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EUR</t>
  </si>
  <si>
    <t>3213</t>
  </si>
  <si>
    <t>Stručno usavršavanje zaposlenika</t>
  </si>
  <si>
    <t>Plaće za redovan rad</t>
  </si>
  <si>
    <t>3721</t>
  </si>
  <si>
    <t>Naknade građanima i kućanstvima u novcu</t>
  </si>
  <si>
    <t>4123</t>
  </si>
  <si>
    <t>Licence</t>
  </si>
  <si>
    <t>3232</t>
  </si>
  <si>
    <t>Usluge tekućeg i investicijskog održavanja</t>
  </si>
  <si>
    <t>Gradsko komun. poduzeće KOMUNALAC d.o.o.</t>
  </si>
  <si>
    <t>41412434130</t>
  </si>
  <si>
    <t>Mosna 15, KOPRIVNICA</t>
  </si>
  <si>
    <t>3223</t>
  </si>
  <si>
    <t>Energija</t>
  </si>
  <si>
    <t>3234</t>
  </si>
  <si>
    <t>Komunalne usluge</t>
  </si>
  <si>
    <t>3299</t>
  </si>
  <si>
    <t>Ostali nespomenuti rashodi poslovanja</t>
  </si>
  <si>
    <t>3211</t>
  </si>
  <si>
    <t>Službena putovanja</t>
  </si>
  <si>
    <t>3431</t>
  </si>
  <si>
    <t>Bankarske usluge i usluge platnog prometa</t>
  </si>
  <si>
    <t>3224</t>
  </si>
  <si>
    <t>Materijal i dijelovi za tekuće i investicijsko održavanje</t>
  </si>
  <si>
    <t>JAVNA VATROGASNA POSTROJBA GRADA KOPRIVNICE</t>
  </si>
  <si>
    <t>16767340001</t>
  </si>
  <si>
    <t>Oružanska 1, KOPRIVNICA</t>
  </si>
  <si>
    <t>METEOR TRGOVINA D.O.O.</t>
  </si>
  <si>
    <t>22113793679</t>
  </si>
  <si>
    <t>Optujska 12, VARAŽDIN</t>
  </si>
  <si>
    <t>3237</t>
  </si>
  <si>
    <t>Intelektualne i osobne usluge</t>
  </si>
  <si>
    <t>3233</t>
  </si>
  <si>
    <t>Usluge promidžbe i informiranja</t>
  </si>
  <si>
    <t>KONTO D.O.O.</t>
  </si>
  <si>
    <t>59143170280</t>
  </si>
  <si>
    <t>Zrinska 48, POŽEGA</t>
  </si>
  <si>
    <t>3238</t>
  </si>
  <si>
    <t>Računalne usluge</t>
  </si>
  <si>
    <t>GRAD KOPRIVNICA</t>
  </si>
  <si>
    <t>62112914641</t>
  </si>
  <si>
    <t>Zrinski trg 1, KOPRIVNICA</t>
  </si>
  <si>
    <t>3295</t>
  </si>
  <si>
    <t>Pristojbe i naknade</t>
  </si>
  <si>
    <t>Narodne novine d.d.</t>
  </si>
  <si>
    <t>64546066176</t>
  </si>
  <si>
    <t>Savski gaj XIII. put 6, ZAGREB-NOVI ZAGREB</t>
  </si>
  <si>
    <t>HRT - HRVATSKA RADIOTELEVIZIJA</t>
  </si>
  <si>
    <t>68419124305</t>
  </si>
  <si>
    <t>PRISAVLJE 3, ZAGREB</t>
  </si>
  <si>
    <t>MIPCRO D.O.O.</t>
  </si>
  <si>
    <t>74266568215</t>
  </si>
  <si>
    <t>Dr. Adalberta Georgijevića 3, IVANEC</t>
  </si>
  <si>
    <t>3239</t>
  </si>
  <si>
    <t>Ostale usluge</t>
  </si>
  <si>
    <t>Hanza Media d.o.o</t>
  </si>
  <si>
    <t>79517545745</t>
  </si>
  <si>
    <t>Koranska 2, ZAGREB</t>
  </si>
  <si>
    <t>3221</t>
  </si>
  <si>
    <t>Uredski materijal i ostali materijalni rashodi</t>
  </si>
  <si>
    <t>FINANCIJSKA AGENCIJA</t>
  </si>
  <si>
    <t>85821130368</t>
  </si>
  <si>
    <t>Ulica grada Vukovara 70, ZAGREB</t>
  </si>
  <si>
    <t>VARAŽDINSKE VIJESTI D.D.</t>
  </si>
  <si>
    <t>89407840770</t>
  </si>
  <si>
    <t>SUPILOVA 7B, VARAŽDIN</t>
  </si>
  <si>
    <t>GRAD ĐURĐEVAC</t>
  </si>
  <si>
    <t>98691330244</t>
  </si>
  <si>
    <t>STJEPANA RADIĆA 1, ĐURĐEVAC</t>
  </si>
  <si>
    <t>3235</t>
  </si>
  <si>
    <t>Zakupnine i najamnine</t>
  </si>
  <si>
    <t>TRINAS INŽENJERING d.o.o.</t>
  </si>
  <si>
    <t>05774769538</t>
  </si>
  <si>
    <t>Dubrovačka 14, OSIJEK</t>
  </si>
  <si>
    <t>3231</t>
  </si>
  <si>
    <t>Usluge telefona, pošte i prijevoza</t>
  </si>
  <si>
    <t>LEXPERA d.o.o.</t>
  </si>
  <si>
    <t>79506290597</t>
  </si>
  <si>
    <t>Tuškanova 37, ZAGREB</t>
  </si>
  <si>
    <t>4227</t>
  </si>
  <si>
    <t>Uređaji, strojevi i oprema za ostale namjene</t>
  </si>
  <si>
    <t>Doprinosi za obvezno zdravstveno osiguranje</t>
  </si>
  <si>
    <t>Sveučilište Sjever</t>
  </si>
  <si>
    <t>SVEUČILIŠTE SJEVER</t>
  </si>
  <si>
    <t>KATEGORIJA 1 - PRAVNE OSOBE - ukupno (EUR)</t>
  </si>
  <si>
    <t>GDPR</t>
  </si>
  <si>
    <t>VŽ2018 d.o.o. (The Family)</t>
  </si>
  <si>
    <t>78197242725</t>
  </si>
  <si>
    <t>Braće Radića 1, VARAŽDIN</t>
  </si>
  <si>
    <t>3293</t>
  </si>
  <si>
    <t>Reprezentacija</t>
  </si>
  <si>
    <t>GASTROCOM d.o.o.</t>
  </si>
  <si>
    <t>S.S. Kranjčevića 12/I, VARAŽDIN</t>
  </si>
  <si>
    <t>97020558931</t>
  </si>
  <si>
    <t>KING ICT D.O.O.</t>
  </si>
  <si>
    <t>67001695549</t>
  </si>
  <si>
    <t>Buzinski prilaz 10, ZAGREB</t>
  </si>
  <si>
    <t>KATEGORIJA 1 - FIZIČKE OSOBE - ukupno (EUR)</t>
  </si>
  <si>
    <t>BEDEM, zajednički obrt za ugostiteljstvo</t>
  </si>
  <si>
    <t>DID-ing d.o.o.</t>
  </si>
  <si>
    <t>35186830826</t>
  </si>
  <si>
    <t>Vončinina 18, ZAGREB</t>
  </si>
  <si>
    <t>NOVEL CENTAR D.O.O.</t>
  </si>
  <si>
    <t>58059783044</t>
  </si>
  <si>
    <t>Kolarova 9, ZAGREB</t>
  </si>
  <si>
    <t>STUDENTSKI CENTAR U VARAŽDINU</t>
  </si>
  <si>
    <t>64945507350</t>
  </si>
  <si>
    <t>Ulica kralja Petra Krešimira IV 42, VARAŽDIN</t>
  </si>
  <si>
    <t>Ostali rashodi za zaposlene (materijalna prava)</t>
  </si>
  <si>
    <t>Naknade za prijevoz, za rad na terenu i odvojeni život</t>
  </si>
  <si>
    <t>Pristojbe i naknade (naknada za nezapošljavanje invalida)</t>
  </si>
  <si>
    <t>Službena putovanja (putni nalozi)</t>
  </si>
  <si>
    <t>02371889218</t>
  </si>
  <si>
    <t>ČISTOćA D.O.O.</t>
  </si>
  <si>
    <t>O.Price 13, VARAŽDIN</t>
  </si>
  <si>
    <t>87311810356</t>
  </si>
  <si>
    <t>HP-HRVATSKA POŠTA D.D.</t>
  </si>
  <si>
    <t>JURIŠIĆEVA 13, ZAGREB</t>
  </si>
  <si>
    <t>TELEMACH HRVATSKA  d.o.o.</t>
  </si>
  <si>
    <t>70133616033</t>
  </si>
  <si>
    <t>Josipa Marohnića 1, ZAGREB</t>
  </si>
  <si>
    <t>Trg bana Jelačića 15, VARAŽDIN</t>
  </si>
  <si>
    <t>VARKOM D.D. VARAŽDIN</t>
  </si>
  <si>
    <t>A1 HRVATSKA d.o.o.</t>
  </si>
  <si>
    <t>Vrtni put 1, ZAGREB</t>
  </si>
  <si>
    <t>INA D.D.</t>
  </si>
  <si>
    <t>Avenija V. Holjevca10, ZAGREB</t>
  </si>
  <si>
    <t>HEP - OPSKRBA d.o.o.</t>
  </si>
  <si>
    <t>Ulica grada Vukovara 37, ZAGREB</t>
  </si>
  <si>
    <t>3241</t>
  </si>
  <si>
    <t>Naknade troškova osobama izvan radnog odnosa</t>
  </si>
  <si>
    <t>HRVATSKA POŠTANSKA BANKA D.D.</t>
  </si>
  <si>
    <t>JURIŠIĆEVA  ULICA 4, ZAGREB</t>
  </si>
  <si>
    <t>KOPRIVNIČKE VODE D.O.O.</t>
  </si>
  <si>
    <t>MOSNA 15a, KOPRIVNICA</t>
  </si>
  <si>
    <t>HEP-Plin d.o.o. Osijek</t>
  </si>
  <si>
    <t>Ulica cara Hadrijana 7, OSIJEK</t>
  </si>
  <si>
    <t>HOTEL ISTRA d.o.o.</t>
  </si>
  <si>
    <t>I. Kukuljevića 6, VARAŽDIN</t>
  </si>
  <si>
    <t>ROG D.O.O.</t>
  </si>
  <si>
    <t>B. RADIĆA 147, VARAŽDIN</t>
  </si>
  <si>
    <t>AUTO CENTAR KOS D.O.O.</t>
  </si>
  <si>
    <t>Cehovska 18, VARAŽDIN</t>
  </si>
  <si>
    <t>EMILY SJAJ, obrt za čišćenje</t>
  </si>
  <si>
    <t>PODRAVSKI LIST D.O.O.</t>
  </si>
  <si>
    <t>Florijanski trg 15, KOPRIVNICA</t>
  </si>
  <si>
    <t>MAGMA D.O.O.</t>
  </si>
  <si>
    <t>Varaždinska ulica - odvojak I 14, JALKOVEC</t>
  </si>
  <si>
    <t>GalOn Vode d.o.o.</t>
  </si>
  <si>
    <t>Ludbreška 116, LUDBREG</t>
  </si>
  <si>
    <t>*Naputak o okvirnom sadržaju 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</t>
  </si>
  <si>
    <t>Naknade troškova osobama izvan radnog odnosa (mobilnosti - studenti)</t>
  </si>
  <si>
    <t>KATEGORIJA 2 - FIZIČKE OSOBE - ukupno (EUR)</t>
  </si>
  <si>
    <t>113.</t>
  </si>
  <si>
    <t>LIDL HRVATSKA D.O.O. K.D.</t>
  </si>
  <si>
    <t>66089976432</t>
  </si>
  <si>
    <t>Buzin, Bari 75, ZAGREB</t>
  </si>
  <si>
    <t>2024/11</t>
  </si>
  <si>
    <t>INSTITUT ZA ISTRAŽIVANJE MIGRACIJA</t>
  </si>
  <si>
    <t>80265403319</t>
  </si>
  <si>
    <t>TRG STJEPANA RADIĆA 3, ZAGREB</t>
  </si>
  <si>
    <t>BARD AUDIO - obrt za ozvučenje,usluge i trgovine, vlasnik Damir Bardek</t>
  </si>
  <si>
    <t>CRODMA - Hrvatska udruga za direktni i interak. marketing</t>
  </si>
  <si>
    <t>DIV MEDIA MARKETING, vl. Andrej Divković</t>
  </si>
  <si>
    <t>Obrt za specijalizirane dizajnerske djelatnosti "OLE"</t>
  </si>
  <si>
    <t>VISOKA ŠOLA ZA ZDRAVSTVO</t>
  </si>
  <si>
    <t>Na loko 2, NOVO MESTO</t>
  </si>
  <si>
    <t>KOPITEHNA D.O.O. VARAŽDIN</t>
  </si>
  <si>
    <t>12585203084</t>
  </si>
  <si>
    <t>Varaždinska ulica odvojak III. br. 2., VARAŽDIN</t>
  </si>
  <si>
    <t>PROELEKTRONIKA d.o.o.</t>
  </si>
  <si>
    <t>14195921136</t>
  </si>
  <si>
    <t>Radnička cesta 177, ZAGREB</t>
  </si>
  <si>
    <t>MICOM ELEKTRONIKA</t>
  </si>
  <si>
    <t>19422090987</t>
  </si>
  <si>
    <t>Samoborska cesta 85A, ZAGREB-SUSEDGRAD</t>
  </si>
  <si>
    <t>STYRIA MEDIJSKI SERVISI d.o.o.</t>
  </si>
  <si>
    <t>29005509482</t>
  </si>
  <si>
    <t>Oreškovićeva 6H/1, ZAGREB-SLOBOŠTINA</t>
  </si>
  <si>
    <t>SUPERPRINT DIGITALNA TISKARA</t>
  </si>
  <si>
    <t>31246592766</t>
  </si>
  <si>
    <t>Opatička 5/1, KOPRIVNICA</t>
  </si>
  <si>
    <t>MESSER CROATIA PLIN</t>
  </si>
  <si>
    <t>32179081874</t>
  </si>
  <si>
    <t>Industrijska 1, Zaprešić</t>
  </si>
  <si>
    <t>SVEUČILIŠTE U SLAVONSKOM BRODU</t>
  </si>
  <si>
    <t>33027834374</t>
  </si>
  <si>
    <t>Trg Ivane Brlić Mažuranić 2, SLAVONSKI BROD</t>
  </si>
  <si>
    <t>39483344029</t>
  </si>
  <si>
    <t>StatVall</t>
  </si>
  <si>
    <t>46467166334</t>
  </si>
  <si>
    <t>Ferde Rusana 154, VIROVITICA</t>
  </si>
  <si>
    <t>MAGTEH d.o.o. za usluge i trgovinu</t>
  </si>
  <si>
    <t>56295295765</t>
  </si>
  <si>
    <t>Ulica fra Grge Martića 3, VELIKA MLAKA</t>
  </si>
  <si>
    <t>MEĐIMURKA BS D.O.O.</t>
  </si>
  <si>
    <t>68372221964</t>
  </si>
  <si>
    <t>TRG REPUBLIKE 6, ČAKOVEC</t>
  </si>
  <si>
    <t>PARKOVI D.D.VARAŽDIN</t>
  </si>
  <si>
    <t>72672225843</t>
  </si>
  <si>
    <t>HALLEROVA ALEJA 8, VARAŽDIN</t>
  </si>
  <si>
    <t>PUČKO OTVORENO UČILIŠTE KOPRIVNICA</t>
  </si>
  <si>
    <t>86739035476</t>
  </si>
  <si>
    <t>Starogradska 1, KOPRIVNICA</t>
  </si>
  <si>
    <t>FILOZOFSKI FAKULTET ZAGREB</t>
  </si>
  <si>
    <t>90633715804</t>
  </si>
  <si>
    <t>I. Lučića 3, ZAGREB</t>
  </si>
  <si>
    <t>TURISTIČKA AGENCIJA RUDI TRAVEL</t>
  </si>
  <si>
    <t>29524210204</t>
  </si>
  <si>
    <t>ADRIALIFT d.o.o. Braće Baćić 36</t>
  </si>
  <si>
    <t>36856415212</t>
  </si>
  <si>
    <t>Telemach Hrvatska d.o.o.</t>
  </si>
  <si>
    <t>BIOVIT D.O.O.</t>
  </si>
  <si>
    <t>73275412890</t>
  </si>
  <si>
    <t>Varaždinska ulica - odvojak II 15, JALKOVEC</t>
  </si>
  <si>
    <t>TINO ODRŽAVANJE I ČIŠĆENJE</t>
  </si>
  <si>
    <t>AGENCIJA ZA KOMERCIJALNU DJELATNOST- AKD</t>
  </si>
  <si>
    <t>58843087891</t>
  </si>
  <si>
    <t>SAVSKA 31, ZAGREB</t>
  </si>
  <si>
    <t>81781767987</t>
  </si>
  <si>
    <t>GEO WILD d.o.o.</t>
  </si>
  <si>
    <t>99307623254</t>
  </si>
  <si>
    <t>Ivana Kukuljevića 6/4, ZAGREB</t>
  </si>
  <si>
    <t>AUTOMOBIL LONČAR D.O.O.</t>
  </si>
  <si>
    <t>30081527443</t>
  </si>
  <si>
    <t>GOSPODARSKA 29c, VARAŽDIN</t>
  </si>
  <si>
    <t>OBZOR PUTOVANJA d.o.o.</t>
  </si>
  <si>
    <t>45547576946</t>
  </si>
  <si>
    <t>Bani 75B, ZAGREB-SLOBOŠTINA</t>
  </si>
  <si>
    <t>4222</t>
  </si>
  <si>
    <t>Komunikacijska oprema</t>
  </si>
  <si>
    <t>ETIL PROMET d.o.o.</t>
  </si>
  <si>
    <t>96066345853</t>
  </si>
  <si>
    <t>Sveta Helena 166, SVETI IVAN ZELINA</t>
  </si>
  <si>
    <t>AUTOBUSNI PRIJEVOZ d.o.o.</t>
  </si>
  <si>
    <t>15263066301</t>
  </si>
  <si>
    <t>Gospodarska 56, VARAŽDIN</t>
  </si>
  <si>
    <t>MEDIA NET d.o.o.</t>
  </si>
  <si>
    <t>60259436947</t>
  </si>
  <si>
    <t>Petrinjska ulica 42A, ZAGREB</t>
  </si>
  <si>
    <t>EXPERTUM D.O.O.</t>
  </si>
  <si>
    <t>13196616444</t>
  </si>
  <si>
    <t>Tina Ujevića 17, VARAŽDIN</t>
  </si>
  <si>
    <t>STUDIO ARHING d.o.o. za inženjering poslove u građevinarstvu</t>
  </si>
  <si>
    <t>17870151363</t>
  </si>
  <si>
    <t>Ulica Ćire Truhelke 49, ZAGREB</t>
  </si>
  <si>
    <t>ZAVOD ZA JAVNO ZDRAV. VARAŽDINSKE ŽUPANIJE</t>
  </si>
  <si>
    <t>20184981156</t>
  </si>
  <si>
    <t>Ivana Meštrovića 1/11, VARAŽDIN</t>
  </si>
  <si>
    <t>LJEKARNA TALAN</t>
  </si>
  <si>
    <t>22020665555</t>
  </si>
  <si>
    <t>Trg slobode 1, VARAŽDIN</t>
  </si>
  <si>
    <t>33437375299</t>
  </si>
  <si>
    <t>DIMAX j.d.o.o.</t>
  </si>
  <si>
    <t>56608479548</t>
  </si>
  <si>
    <t>M. Krleže 1/2, VARAŽDIN</t>
  </si>
  <si>
    <t>Cleaning Solutions j.d.o.o.</t>
  </si>
  <si>
    <t>66323006436</t>
  </si>
  <si>
    <t>Kućanska ulica 14, VARAŽDIN</t>
  </si>
  <si>
    <t>FRAME j.d.o.o.</t>
  </si>
  <si>
    <t>80502704180</t>
  </si>
  <si>
    <t>JAKOPIĆ travel turistička agencija</t>
  </si>
  <si>
    <t>19916402178</t>
  </si>
  <si>
    <t>Katarine Zrinski 2, ČAKOVEC</t>
  </si>
  <si>
    <t>DreaMaker Productions d.o.o.</t>
  </si>
  <si>
    <t>31784639906</t>
  </si>
  <si>
    <t>Ilirskog pokreta 1, SAMOBOR</t>
  </si>
  <si>
    <t>NŽ NOVOKEM D.O.O.</t>
  </si>
  <si>
    <t>38559099166</t>
  </si>
  <si>
    <t>Braće Radića 120, VARAŽDIN</t>
  </si>
  <si>
    <t>GEO CENTAR d.o.o.</t>
  </si>
  <si>
    <t>71106141762</t>
  </si>
  <si>
    <t>Jurja IV. Zrinskog 12b, ČAKOVEC</t>
  </si>
  <si>
    <t>ASTP HEADQUARTERS</t>
  </si>
  <si>
    <t>Stationsweg 28a, AV LEIDEN</t>
  </si>
  <si>
    <t>LINKS d.o.o.</t>
  </si>
  <si>
    <t>32614011568</t>
  </si>
  <si>
    <t>Ljubljanska ulica 2a, SVETA NEDELJA</t>
  </si>
  <si>
    <t>ALCA D.O.O. ZAGREB</t>
  </si>
  <si>
    <t>58353015102</t>
  </si>
  <si>
    <t>Žitnjak bb, ZAGREB</t>
  </si>
  <si>
    <t>HIRŽIN COMMERCE D.O.O.</t>
  </si>
  <si>
    <t>27185252159</t>
  </si>
  <si>
    <t>Hercegovačka 31, VARAŽDIN</t>
  </si>
  <si>
    <t>27495866747</t>
  </si>
  <si>
    <t>AUTOSTAKLO BINGO d.o.o.</t>
  </si>
  <si>
    <t>64291636756</t>
  </si>
  <si>
    <t>ČAKOVEČKA 124, PUŠĆINE, NEDELIŠĆE</t>
  </si>
  <si>
    <t>65673920115</t>
  </si>
  <si>
    <t>DC Doctorate Paneuropean Studies</t>
  </si>
  <si>
    <t>EISENSTADT</t>
  </si>
  <si>
    <r>
      <t>Izvješće o isplatama - po Naputku (</t>
    </r>
    <r>
      <rPr>
        <b/>
        <i/>
        <sz val="15"/>
        <color rgb="FFFF0000"/>
        <rFont val="Arial"/>
        <family val="2"/>
        <charset val="238"/>
      </rPr>
      <t>STUDENI 2024.</t>
    </r>
    <r>
      <rPr>
        <b/>
        <sz val="15"/>
        <color indexed="8"/>
        <rFont val="Arial"/>
        <family val="2"/>
        <charset val="1"/>
      </rPr>
      <t>)</t>
    </r>
  </si>
  <si>
    <t>Godina: 2024. Datum dokumenta: od 01.11.2024 do 30.11.2024.</t>
  </si>
  <si>
    <t>GOSTIONICA "VARAŽDINBREG"</t>
  </si>
  <si>
    <t>OPG SRETNA PČELA</t>
  </si>
  <si>
    <t>BERNARDA NOVA d.o.o.</t>
  </si>
  <si>
    <t>SANTA MARIA d.o.o.</t>
  </si>
  <si>
    <t>MODUS PLAN d.o.o.</t>
  </si>
  <si>
    <t>3294</t>
  </si>
  <si>
    <t>INFORMA UK LIMITED</t>
  </si>
  <si>
    <t>MDPI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</si>
  <si>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</si>
  <si>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</si>
  <si>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</si>
  <si>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</si>
  <si>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</si>
  <si>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</si>
  <si>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</si>
  <si>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</si>
  <si>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</si>
  <si>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</si>
  <si>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</si>
  <si>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</si>
  <si>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</si>
  <si>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</si>
  <si>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</si>
  <si>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</si>
  <si>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</si>
  <si>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</si>
  <si>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</si>
  <si>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</si>
  <si>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</si>
  <si>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</si>
  <si>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</si>
  <si>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</si>
  <si>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</si>
  <si>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</si>
  <si>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</si>
  <si>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06176621918</t>
  </si>
  <si>
    <t>Glavić, Turčin, VARAŽDIN</t>
  </si>
  <si>
    <t>Braće Baćić 36, RIJEKA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</si>
  <si>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</si>
  <si>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</si>
  <si>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</si>
  <si>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</si>
  <si>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</si>
  <si>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</si>
  <si>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</si>
  <si>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</si>
  <si>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</si>
  <si>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</si>
  <si>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</si>
  <si>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</si>
  <si>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</si>
  <si>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</si>
  <si>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</si>
  <si>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</si>
  <si>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</si>
  <si>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</si>
  <si>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</si>
  <si>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</si>
  <si>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St. Alban-Anlage 66, Basel, ŠVICARSKA</t>
  </si>
  <si>
    <t>CH115694943</t>
  </si>
  <si>
    <t>57282359338</t>
  </si>
  <si>
    <t>ERASMUS STUDENTSKA MREŽA SPLIT</t>
  </si>
  <si>
    <t>ZRINSKO FRANKOPANSKA 38, SPLIT</t>
  </si>
  <si>
    <t>UDEKOM UDEKOM CENTER FOR KNOWLEDGE ADVANCEMENT NOVI SAD</t>
  </si>
  <si>
    <t>RS114516927</t>
  </si>
  <si>
    <t>Bulevar Kralja Petra I 13/11, NOVI SAD</t>
  </si>
  <si>
    <t>SI82193592</t>
  </si>
  <si>
    <t>Deerfield Beach, FL 33442 - Florida, USA</t>
  </si>
  <si>
    <t>SOUTH FLORIDA PUBLICATIONS LTDA</t>
  </si>
  <si>
    <t>13964516092</t>
  </si>
  <si>
    <t>Zagrebačka 7, VARAŽDINSKE TOPLICE</t>
  </si>
  <si>
    <t>Optujski odvojak 12, VARAŽDIN</t>
  </si>
  <si>
    <t>34336860931</t>
  </si>
  <si>
    <t>41098164586</t>
  </si>
  <si>
    <t>Trsatska 36, ZAGREB</t>
  </si>
  <si>
    <t>SPRINGER NATURE GROUP</t>
  </si>
  <si>
    <t>DE209719094</t>
  </si>
  <si>
    <t>Tiergartenstrasse 15-17, Heidelberg, NJEMAČKA</t>
  </si>
  <si>
    <t>European University Association</t>
  </si>
  <si>
    <t>114, Rue du Rhone, Case Postale 3174, Geneva, ŠVICARSKA</t>
  </si>
  <si>
    <t>Članarine i norme</t>
  </si>
  <si>
    <t>TRANSLATERRA, obrt za prevođenje i poduku, vl. Ana Biškup</t>
  </si>
  <si>
    <t>University of Veterinary Sciences Brno</t>
  </si>
  <si>
    <t>CZ62157124</t>
  </si>
  <si>
    <t>Palackého tř. 1946/1, 612 42 Brno-Královo Pole, Češka</t>
  </si>
  <si>
    <t>INSTITUT ZA MEDIJE ZA SREDNJU I JI EUROPU</t>
  </si>
  <si>
    <t>Kneza Domagoja 2, Zagreb</t>
  </si>
  <si>
    <t>GB365462636</t>
  </si>
  <si>
    <t>5 HOWICK PLACE, London, UK</t>
  </si>
  <si>
    <t>Filida - Putnička Agencija d.o.o.</t>
  </si>
  <si>
    <t>57524651551</t>
  </si>
  <si>
    <t>Dore Pfanove 7, ZAGREB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</si>
  <si>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</si>
  <si>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</si>
  <si>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</si>
  <si>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</si>
  <si>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</si>
  <si>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</si>
  <si>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</si>
  <si>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</si>
  <si>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</si>
  <si>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</si>
  <si>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</si>
  <si>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</si>
  <si>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</si>
  <si>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</si>
  <si>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</si>
  <si>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</si>
  <si>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</si>
  <si>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</si>
  <si>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</si>
  <si>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</si>
  <si>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</si>
  <si>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</si>
  <si>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</si>
  <si>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</si>
  <si>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</si>
  <si>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</si>
  <si>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</si>
  <si>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</si>
  <si>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</si>
  <si>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</si>
  <si>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</si>
  <si>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</si>
  <si>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</si>
  <si>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</si>
  <si>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</si>
  <si>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</si>
  <si>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</si>
  <si>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</si>
  <si>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</si>
  <si>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</si>
  <si>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</si>
  <si>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</si>
  <si>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</si>
  <si>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</si>
  <si>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</si>
  <si>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</si>
  <si>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</si>
  <si>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</si>
  <si>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</si>
  <si>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</si>
  <si>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</si>
  <si>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</si>
  <si>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</si>
  <si>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</si>
  <si>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</si>
  <si>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</si>
  <si>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</si>
  <si>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</si>
  <si>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</si>
  <si>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</si>
  <si>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</si>
  <si>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</si>
  <si>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</si>
  <si>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</si>
  <si>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</si>
  <si>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114.</t>
  </si>
  <si>
    <t>115.</t>
  </si>
  <si>
    <t>ALFREDO VIŠKOVIĆ</t>
  </si>
  <si>
    <t>Intelektualne i osobne usluge (32371 Autorski honorari - ukupan trošak)</t>
  </si>
  <si>
    <t>Intelektualne i osobne usluge (32372 Ugovori o djelu - ukupan trošak)</t>
  </si>
  <si>
    <t>KATARINA HERCEG</t>
  </si>
  <si>
    <t>TONINA IBRULJ</t>
  </si>
  <si>
    <t>ČOLAK IVO</t>
  </si>
  <si>
    <t>Naknade troškova osobama izvan radog odnosa (32411-32412 - ukupan trošak)</t>
  </si>
  <si>
    <t>HRVOJE KLOBUČAR</t>
  </si>
  <si>
    <t>KLJAJIN MILAN</t>
  </si>
  <si>
    <t>LONČAR IVANA</t>
  </si>
  <si>
    <t>PANIĆ TAJANA</t>
  </si>
  <si>
    <t>TOMAŠEK ANDREJA</t>
  </si>
  <si>
    <t>HORVAT BOŽIDAR</t>
  </si>
  <si>
    <t>HOST ALEN</t>
  </si>
  <si>
    <t>MATKOVIĆ STJEPAN</t>
  </si>
  <si>
    <t>SAVIĆ ZVONIMIR</t>
  </si>
  <si>
    <t>ZADRO KREŠO</t>
  </si>
  <si>
    <t>BOLF GORDANA</t>
  </si>
  <si>
    <t>ĐUKIĆ MARINA</t>
  </si>
  <si>
    <t>BRKIĆ IVAN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</si>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</sst>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22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color indexed="8"/>
      <name val="Arial"/>
      <family val="2"/>
      <charset val="1"/>
    </font>
    <font>
      <b/>
      <sz val="15"/>
      <color indexed="8"/>
      <name val="Arial"/>
      <family val="2"/>
      <charset val="1"/>
    </font>
    <font>
      <sz val="12"/>
      <color indexed="8"/>
      <name val="Arial"/>
      <family val="2"/>
      <charset val="1"/>
    </font>
    <font>
      <b/>
      <sz val="11"/>
      <color indexed="8"/>
      <name val="Arial"/>
      <family val="2"/>
      <charset val="1"/>
    </font>
    <font>
      <sz val="1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5"/>
      <color rgb="FFFF0000"/>
      <name val="Arial"/>
      <family val="2"/>
      <charset val="238"/>
    </font>
    <font>
      <b/>
      <sz val="8"/>
      <name val="Arial"/>
      <family val="2"/>
      <charset val="1"/>
    </font>
    <font>
      <b/>
      <sz val="12"/>
      <name val="Arial"/>
      <family val="2"/>
      <charset val="1"/>
    </font>
    <font>
      <b/>
      <sz val="11"/>
      <name val="Arial"/>
      <family val="2"/>
      <charset val="1"/>
    </font>
    <font>
      <sz val="13"/>
      <name val="Calibri"/>
      <family val="2"/>
      <charset val="238"/>
      <scheme val="minor"/>
    </font>
    <font>
      <sz val="11"/>
      <name val="Calibri"/>
      <family val="2"/>
      <charset val="238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0" fontId="0" fillId="0" borderId="0" xfId="0" applyFont="1"/>
    <xf numFmtId="49" fontId="9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/>
    <xf numFmtId="4" fontId="10" fillId="3" borderId="0" xfId="0" applyNumberFormat="1" applyFont="1" applyFill="1"/>
    <xf numFmtId="0" fontId="11" fillId="3" borderId="0" xfId="0" applyFont="1" applyFill="1" applyAlignment="1">
      <alignment horizontal="center"/>
    </xf>
    <xf numFmtId="0" fontId="11" fillId="3" borderId="0" xfId="0" applyFont="1" applyFill="1"/>
    <xf numFmtId="0" fontId="11" fillId="0" borderId="0" xfId="0" applyFont="1"/>
    <xf numFmtId="0" fontId="13" fillId="0" borderId="0" xfId="0" applyFont="1"/>
    <xf numFmtId="164" fontId="9" fillId="0" borderId="0" xfId="0" applyNumberFormat="1" applyFont="1" applyFill="1" applyAlignment="1">
      <alignment horizontal="center" vertical="center"/>
    </xf>
    <xf numFmtId="0" fontId="9" fillId="0" borderId="0" xfId="0" applyFont="1" applyFill="1"/>
    <xf numFmtId="49" fontId="9" fillId="0" borderId="0" xfId="0" applyNumberFormat="1" applyFont="1" applyFill="1" applyAlignment="1">
      <alignment horizontal="left" vertical="center"/>
    </xf>
    <xf numFmtId="4" fontId="9" fillId="0" borderId="0" xfId="0" applyNumberFormat="1" applyFont="1" applyFill="1" applyAlignment="1">
      <alignment horizontal="right" vertical="center"/>
    </xf>
    <xf numFmtId="49" fontId="9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2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Fill="1"/>
    <xf numFmtId="1" fontId="19" fillId="0" borderId="0" xfId="0" applyNumberFormat="1" applyFont="1" applyAlignment="1">
      <alignment horizontal="left"/>
    </xf>
    <xf numFmtId="0" fontId="9" fillId="0" borderId="0" xfId="0" applyFont="1" applyFill="1" applyAlignment="1">
      <alignment horizontal="left"/>
    </xf>
    <xf numFmtId="4" fontId="9" fillId="0" borderId="0" xfId="0" applyNumberFormat="1" applyFont="1" applyFill="1"/>
    <xf numFmtId="0" fontId="9" fillId="0" borderId="0" xfId="0" applyNumberFormat="1" applyFont="1" applyFill="1" applyBorder="1" applyAlignment="1">
      <alignment wrapText="1"/>
    </xf>
    <xf numFmtId="0" fontId="9" fillId="0" borderId="0" xfId="0" applyFont="1" applyBorder="1" applyAlignment="1">
      <alignment horizontal="center"/>
    </xf>
    <xf numFmtId="0" fontId="9" fillId="0" borderId="0" xfId="0" applyNumberFormat="1" applyFont="1" applyBorder="1" applyAlignment="1">
      <alignment vertical="center" wrapText="1"/>
    </xf>
    <xf numFmtId="0" fontId="20" fillId="0" borderId="0" xfId="0" applyNumberFormat="1" applyFont="1" applyBorder="1" applyAlignment="1">
      <alignment vertical="center" wrapText="1"/>
    </xf>
    <xf numFmtId="4" fontId="9" fillId="0" borderId="0" xfId="0" applyNumberFormat="1" applyFont="1" applyFill="1" applyAlignment="1"/>
    <xf numFmtId="0" fontId="12" fillId="0" borderId="0" xfId="0" applyFont="1" applyAlignment="1">
      <alignment horizontal="left" wrapText="1"/>
    </xf>
    <xf numFmtId="0" fontId="10" fillId="3" borderId="0" xfId="0" applyFont="1" applyFill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49" fontId="9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0" borderId="0" xfId="0" applyNumberFormat="1" applyFont="1" applyBorder="1" applyAlignment="1">
      <alignment wrapText="1"/>
    </xf>
    <xf numFmtId="49" fontId="21" fillId="0" borderId="0" xfId="0" applyNumberFormat="1" applyFont="1" applyAlignment="1">
      <alignment horizontal="left" vertical="center"/>
    </xf>
    <xf numFmtId="4" fontId="9" fillId="0" borderId="0" xfId="0" applyNumberFormat="1" applyFont="1"/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1"/>
  <sheetViews>
    <sheetView tabSelected="1" zoomScale="90" zoomScaleNormal="90" workbookViewId="0">
      <pane ySplit="6" topLeftCell="A7" activePane="bottomLeft" state="frozen"/>
      <selection pane="bottomLeft" activeCell="B146" sqref="B146"/>
    </sheetView>
  </sheetViews>
  <sheetFormatPr defaultColWidth="9.140625" defaultRowHeight="15" x14ac:dyDescent="0.25"/>
  <cols>
    <col min="1" max="1" width="7.28515625" style="5" customWidth="1"/>
    <col min="2" max="2" width="45" customWidth="1"/>
    <col min="3" max="3" width="15" customWidth="1"/>
    <col min="4" max="4" width="41.7109375" customWidth="1"/>
    <col min="5" max="5" width="15" customWidth="1"/>
    <col min="6" max="6" width="9.7109375" style="5" customWidth="1"/>
    <col min="7" max="7" width="9.28515625" customWidth="1"/>
    <col min="8" max="8" width="9.5703125" style="5" customWidth="1"/>
    <col min="9" max="9" width="64" customWidth="1"/>
    <col min="10" max="10" width="19.5703125" style="25" customWidth="1"/>
  </cols>
  <sheetData>
    <row r="1" spans="1:11" ht="25.9" customHeight="1" x14ac:dyDescent="0.4">
      <c r="A1" s="37" t="s">
        <v>93</v>
      </c>
      <c r="B1" s="37"/>
      <c r="C1" s="37"/>
      <c r="D1" s="37"/>
      <c r="E1" s="37"/>
      <c r="F1" s="37"/>
      <c r="G1" s="37"/>
      <c r="J1" s="21"/>
      <c r="K1" s="1"/>
    </row>
    <row r="2" spans="1:11" ht="9.75" customHeight="1" x14ac:dyDescent="0.25">
      <c r="A2" s="4"/>
      <c r="B2" s="1"/>
      <c r="C2" s="1"/>
      <c r="D2" s="1"/>
      <c r="E2" s="1"/>
      <c r="F2" s="4"/>
      <c r="G2" s="1"/>
      <c r="J2" s="21"/>
      <c r="K2" s="1"/>
    </row>
    <row r="3" spans="1:11" ht="19.5" x14ac:dyDescent="0.3">
      <c r="A3" s="38" t="s">
        <v>302</v>
      </c>
      <c r="B3" s="38"/>
      <c r="C3" s="38"/>
      <c r="D3" s="38"/>
      <c r="E3" s="38"/>
      <c r="F3" s="38"/>
      <c r="G3" s="38"/>
      <c r="H3" s="38"/>
      <c r="I3" s="38"/>
      <c r="J3" s="38"/>
    </row>
    <row r="4" spans="1:11" ht="15.75" customHeight="1" x14ac:dyDescent="0.25">
      <c r="A4" s="3"/>
      <c r="B4" s="2"/>
      <c r="C4" s="2"/>
      <c r="D4" s="2"/>
      <c r="E4" s="2"/>
      <c r="F4" s="3"/>
      <c r="G4" s="2"/>
      <c r="H4" s="3"/>
      <c r="I4" s="2"/>
      <c r="J4" s="22"/>
    </row>
    <row r="5" spans="1:11" ht="15" customHeight="1" x14ac:dyDescent="0.25">
      <c r="A5" s="39" t="s">
        <v>303</v>
      </c>
      <c r="B5" s="39"/>
      <c r="C5" s="39"/>
      <c r="D5" s="39"/>
      <c r="E5" s="39"/>
      <c r="F5" s="39"/>
      <c r="G5" s="39"/>
      <c r="H5" s="39"/>
      <c r="I5" s="39"/>
      <c r="J5" s="39"/>
    </row>
    <row r="6" spans="1:11" s="7" customFormat="1" ht="30" x14ac:dyDescent="0.25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9</v>
      </c>
      <c r="H6" s="6" t="s">
        <v>6</v>
      </c>
      <c r="I6" s="6" t="s">
        <v>7</v>
      </c>
      <c r="J6" s="23" t="s">
        <v>8</v>
      </c>
    </row>
    <row r="7" spans="1:11" s="17" customFormat="1" x14ac:dyDescent="0.25">
      <c r="A7" s="16" t="s">
        <v>312</v>
      </c>
      <c r="B7" s="18" t="s">
        <v>20</v>
      </c>
      <c r="C7" s="18" t="s">
        <v>21</v>
      </c>
      <c r="D7" s="18" t="s">
        <v>22</v>
      </c>
      <c r="E7" s="19">
        <v>955.1</v>
      </c>
      <c r="F7" s="20" t="s">
        <v>10</v>
      </c>
      <c r="G7" s="18" t="s">
        <v>168</v>
      </c>
      <c r="H7" s="20" t="s">
        <v>23</v>
      </c>
      <c r="I7" s="18" t="s">
        <v>24</v>
      </c>
      <c r="J7" s="20" t="s">
        <v>94</v>
      </c>
    </row>
    <row r="8" spans="1:11" s="17" customFormat="1" x14ac:dyDescent="0.25">
      <c r="A8" s="16" t="s">
        <v>313</v>
      </c>
      <c r="B8" s="18" t="s">
        <v>20</v>
      </c>
      <c r="C8" s="18" t="s">
        <v>21</v>
      </c>
      <c r="D8" s="18" t="s">
        <v>22</v>
      </c>
      <c r="E8" s="19">
        <v>241.65</v>
      </c>
      <c r="F8" s="20" t="s">
        <v>10</v>
      </c>
      <c r="G8" s="18" t="s">
        <v>168</v>
      </c>
      <c r="H8" s="20" t="s">
        <v>25</v>
      </c>
      <c r="I8" s="18" t="s">
        <v>26</v>
      </c>
      <c r="J8" s="20" t="s">
        <v>94</v>
      </c>
    </row>
    <row r="9" spans="1:11" s="17" customFormat="1" x14ac:dyDescent="0.25">
      <c r="A9" s="16" t="s">
        <v>314</v>
      </c>
      <c r="B9" s="18" t="s">
        <v>97</v>
      </c>
      <c r="C9" s="18" t="s">
        <v>98</v>
      </c>
      <c r="D9" s="18" t="s">
        <v>99</v>
      </c>
      <c r="E9" s="19">
        <f>458.9+113.4+740.8+76.2</f>
        <v>1389.3</v>
      </c>
      <c r="F9" s="20" t="s">
        <v>10</v>
      </c>
      <c r="G9" s="18" t="s">
        <v>168</v>
      </c>
      <c r="H9" s="20" t="s">
        <v>100</v>
      </c>
      <c r="I9" s="18" t="s">
        <v>101</v>
      </c>
      <c r="J9" s="20" t="s">
        <v>94</v>
      </c>
    </row>
    <row r="10" spans="1:11" s="17" customFormat="1" x14ac:dyDescent="0.25">
      <c r="A10" s="16" t="s">
        <v>315</v>
      </c>
      <c r="B10" s="18" t="s">
        <v>102</v>
      </c>
      <c r="C10" s="18" t="s">
        <v>104</v>
      </c>
      <c r="D10" s="18" t="s">
        <v>103</v>
      </c>
      <c r="E10" s="19">
        <v>255.8</v>
      </c>
      <c r="F10" s="20" t="s">
        <v>10</v>
      </c>
      <c r="G10" s="18" t="s">
        <v>168</v>
      </c>
      <c r="H10" s="20" t="s">
        <v>100</v>
      </c>
      <c r="I10" s="18" t="s">
        <v>101</v>
      </c>
      <c r="J10" s="20" t="s">
        <v>94</v>
      </c>
    </row>
    <row r="11" spans="1:11" s="17" customFormat="1" x14ac:dyDescent="0.25">
      <c r="A11" s="16" t="s">
        <v>316</v>
      </c>
      <c r="B11" s="18" t="s">
        <v>304</v>
      </c>
      <c r="C11" s="18" t="s">
        <v>339</v>
      </c>
      <c r="D11" s="18" t="s">
        <v>340</v>
      </c>
      <c r="E11" s="19">
        <v>186</v>
      </c>
      <c r="F11" s="20" t="s">
        <v>10</v>
      </c>
      <c r="G11" s="18" t="s">
        <v>168</v>
      </c>
      <c r="H11" s="20" t="s">
        <v>100</v>
      </c>
      <c r="I11" s="18" t="s">
        <v>101</v>
      </c>
      <c r="J11" s="20" t="s">
        <v>94</v>
      </c>
    </row>
    <row r="12" spans="1:11" s="17" customFormat="1" x14ac:dyDescent="0.25">
      <c r="A12" s="16" t="s">
        <v>317</v>
      </c>
      <c r="B12" s="18" t="s">
        <v>165</v>
      </c>
      <c r="C12" s="18" t="s">
        <v>166</v>
      </c>
      <c r="D12" s="18" t="s">
        <v>167</v>
      </c>
      <c r="E12" s="19">
        <f>58.06+124.42</f>
        <v>182.48000000000002</v>
      </c>
      <c r="F12" s="20" t="s">
        <v>10</v>
      </c>
      <c r="G12" s="18" t="s">
        <v>168</v>
      </c>
      <c r="H12" s="20" t="s">
        <v>69</v>
      </c>
      <c r="I12" s="18" t="s">
        <v>70</v>
      </c>
      <c r="J12" s="20" t="s">
        <v>94</v>
      </c>
    </row>
    <row r="13" spans="1:11" s="17" customFormat="1" x14ac:dyDescent="0.25">
      <c r="A13" s="16" t="s">
        <v>318</v>
      </c>
      <c r="B13" s="18" t="s">
        <v>169</v>
      </c>
      <c r="C13" s="18" t="s">
        <v>170</v>
      </c>
      <c r="D13" s="18" t="s">
        <v>171</v>
      </c>
      <c r="E13" s="19">
        <v>70</v>
      </c>
      <c r="F13" s="20" t="s">
        <v>10</v>
      </c>
      <c r="G13" s="18" t="s">
        <v>168</v>
      </c>
      <c r="H13" s="20" t="s">
        <v>11</v>
      </c>
      <c r="I13" s="18" t="s">
        <v>12</v>
      </c>
      <c r="J13" s="20" t="s">
        <v>94</v>
      </c>
    </row>
    <row r="14" spans="1:11" s="17" customFormat="1" x14ac:dyDescent="0.25">
      <c r="A14" s="16" t="s">
        <v>319</v>
      </c>
      <c r="B14" s="18" t="s">
        <v>71</v>
      </c>
      <c r="C14" s="18" t="s">
        <v>72</v>
      </c>
      <c r="D14" s="18" t="s">
        <v>73</v>
      </c>
      <c r="E14" s="19">
        <f>24.9+6.48+305.28+11.91</f>
        <v>348.57</v>
      </c>
      <c r="F14" s="20" t="s">
        <v>10</v>
      </c>
      <c r="G14" s="18" t="s">
        <v>168</v>
      </c>
      <c r="H14" s="20" t="s">
        <v>27</v>
      </c>
      <c r="I14" s="18" t="s">
        <v>28</v>
      </c>
      <c r="J14" s="20" t="s">
        <v>94</v>
      </c>
    </row>
    <row r="15" spans="1:11" s="17" customFormat="1" x14ac:dyDescent="0.25">
      <c r="A15" s="16" t="s">
        <v>320</v>
      </c>
      <c r="B15" s="18" t="s">
        <v>176</v>
      </c>
      <c r="C15" s="18" t="s">
        <v>370</v>
      </c>
      <c r="D15" s="18" t="s">
        <v>177</v>
      </c>
      <c r="E15" s="19">
        <v>60</v>
      </c>
      <c r="F15" s="20" t="s">
        <v>10</v>
      </c>
      <c r="G15" s="18" t="s">
        <v>168</v>
      </c>
      <c r="H15" s="20" t="s">
        <v>11</v>
      </c>
      <c r="I15" s="18" t="s">
        <v>12</v>
      </c>
      <c r="J15" s="20" t="s">
        <v>94</v>
      </c>
    </row>
    <row r="16" spans="1:11" s="17" customFormat="1" x14ac:dyDescent="0.25">
      <c r="A16" s="16" t="s">
        <v>321</v>
      </c>
      <c r="B16" s="18" t="s">
        <v>178</v>
      </c>
      <c r="C16" s="18" t="s">
        <v>179</v>
      </c>
      <c r="D16" s="18" t="s">
        <v>180</v>
      </c>
      <c r="E16" s="19">
        <v>3180.04</v>
      </c>
      <c r="F16" s="20" t="s">
        <v>10</v>
      </c>
      <c r="G16" s="18" t="s">
        <v>168</v>
      </c>
      <c r="H16" s="20" t="s">
        <v>80</v>
      </c>
      <c r="I16" s="18" t="s">
        <v>81</v>
      </c>
      <c r="J16" s="20" t="s">
        <v>94</v>
      </c>
    </row>
    <row r="17" spans="1:10" s="17" customFormat="1" x14ac:dyDescent="0.25">
      <c r="A17" s="16" t="s">
        <v>322</v>
      </c>
      <c r="B17" s="18" t="s">
        <v>181</v>
      </c>
      <c r="C17" s="18" t="s">
        <v>182</v>
      </c>
      <c r="D17" s="18" t="s">
        <v>183</v>
      </c>
      <c r="E17" s="19">
        <f>279.56+1013.51</f>
        <v>1293.07</v>
      </c>
      <c r="F17" s="20" t="s">
        <v>10</v>
      </c>
      <c r="G17" s="18" t="s">
        <v>168</v>
      </c>
      <c r="H17" s="20" t="s">
        <v>90</v>
      </c>
      <c r="I17" s="18" t="s">
        <v>91</v>
      </c>
      <c r="J17" s="20" t="s">
        <v>94</v>
      </c>
    </row>
    <row r="18" spans="1:10" s="17" customFormat="1" x14ac:dyDescent="0.25">
      <c r="A18" s="16" t="s">
        <v>323</v>
      </c>
      <c r="B18" s="18" t="s">
        <v>35</v>
      </c>
      <c r="C18" s="18" t="s">
        <v>36</v>
      </c>
      <c r="D18" s="18" t="s">
        <v>37</v>
      </c>
      <c r="E18" s="19">
        <v>375</v>
      </c>
      <c r="F18" s="20" t="s">
        <v>10</v>
      </c>
      <c r="G18" s="18" t="s">
        <v>168</v>
      </c>
      <c r="H18" s="20" t="s">
        <v>18</v>
      </c>
      <c r="I18" s="18" t="s">
        <v>19</v>
      </c>
      <c r="J18" s="20" t="s">
        <v>94</v>
      </c>
    </row>
    <row r="19" spans="1:10" s="17" customFormat="1" x14ac:dyDescent="0.25">
      <c r="A19" s="16" t="s">
        <v>324</v>
      </c>
      <c r="B19" s="18" t="s">
        <v>184</v>
      </c>
      <c r="C19" s="18" t="s">
        <v>185</v>
      </c>
      <c r="D19" s="18" t="s">
        <v>186</v>
      </c>
      <c r="E19" s="19">
        <v>8713.06</v>
      </c>
      <c r="F19" s="20" t="s">
        <v>10</v>
      </c>
      <c r="G19" s="18" t="s">
        <v>168</v>
      </c>
      <c r="H19" s="20" t="s">
        <v>90</v>
      </c>
      <c r="I19" s="18" t="s">
        <v>91</v>
      </c>
      <c r="J19" s="20" t="s">
        <v>94</v>
      </c>
    </row>
    <row r="20" spans="1:10" s="17" customFormat="1" x14ac:dyDescent="0.25">
      <c r="A20" s="16" t="s">
        <v>325</v>
      </c>
      <c r="B20" s="18" t="s">
        <v>38</v>
      </c>
      <c r="C20" s="18" t="s">
        <v>39</v>
      </c>
      <c r="D20" s="18" t="s">
        <v>40</v>
      </c>
      <c r="E20" s="19">
        <v>94.01</v>
      </c>
      <c r="F20" s="20" t="s">
        <v>10</v>
      </c>
      <c r="G20" s="18" t="s">
        <v>168</v>
      </c>
      <c r="H20" s="20" t="s">
        <v>33</v>
      </c>
      <c r="I20" s="18" t="s">
        <v>34</v>
      </c>
      <c r="J20" s="20" t="s">
        <v>94</v>
      </c>
    </row>
    <row r="21" spans="1:10" s="17" customFormat="1" x14ac:dyDescent="0.25">
      <c r="A21" s="16" t="s">
        <v>326</v>
      </c>
      <c r="B21" s="18" t="s">
        <v>187</v>
      </c>
      <c r="C21" s="18" t="s">
        <v>188</v>
      </c>
      <c r="D21" s="18" t="s">
        <v>189</v>
      </c>
      <c r="E21" s="19">
        <f>22.3+22.3</f>
        <v>44.6</v>
      </c>
      <c r="F21" s="20" t="s">
        <v>10</v>
      </c>
      <c r="G21" s="18" t="s">
        <v>168</v>
      </c>
      <c r="H21" s="20" t="s">
        <v>69</v>
      </c>
      <c r="I21" s="18" t="s">
        <v>70</v>
      </c>
      <c r="J21" s="20" t="s">
        <v>94</v>
      </c>
    </row>
    <row r="22" spans="1:10" s="17" customFormat="1" x14ac:dyDescent="0.25">
      <c r="A22" s="16" t="s">
        <v>327</v>
      </c>
      <c r="B22" s="18" t="s">
        <v>190</v>
      </c>
      <c r="C22" s="18" t="s">
        <v>191</v>
      </c>
      <c r="D22" s="18" t="s">
        <v>192</v>
      </c>
      <c r="E22" s="19">
        <v>36.18</v>
      </c>
      <c r="F22" s="20" t="s">
        <v>10</v>
      </c>
      <c r="G22" s="18" t="s">
        <v>168</v>
      </c>
      <c r="H22" s="20" t="s">
        <v>64</v>
      </c>
      <c r="I22" s="18" t="s">
        <v>65</v>
      </c>
      <c r="J22" s="20" t="s">
        <v>94</v>
      </c>
    </row>
    <row r="23" spans="1:10" s="17" customFormat="1" x14ac:dyDescent="0.25">
      <c r="A23" s="16" t="s">
        <v>328</v>
      </c>
      <c r="B23" s="18" t="s">
        <v>193</v>
      </c>
      <c r="C23" s="18" t="s">
        <v>194</v>
      </c>
      <c r="D23" s="18" t="s">
        <v>195</v>
      </c>
      <c r="E23" s="19">
        <v>161</v>
      </c>
      <c r="F23" s="20" t="s">
        <v>10</v>
      </c>
      <c r="G23" s="18" t="s">
        <v>168</v>
      </c>
      <c r="H23" s="20" t="s">
        <v>80</v>
      </c>
      <c r="I23" s="18" t="s">
        <v>81</v>
      </c>
      <c r="J23" s="20" t="s">
        <v>94</v>
      </c>
    </row>
    <row r="24" spans="1:10" s="17" customFormat="1" x14ac:dyDescent="0.25">
      <c r="A24" s="16" t="s">
        <v>329</v>
      </c>
      <c r="B24" s="18" t="s">
        <v>196</v>
      </c>
      <c r="C24" s="18" t="s">
        <v>197</v>
      </c>
      <c r="D24" s="18" t="s">
        <v>198</v>
      </c>
      <c r="E24" s="19">
        <f>1990.84+1327.23</f>
        <v>3318.0699999999997</v>
      </c>
      <c r="F24" s="20" t="s">
        <v>10</v>
      </c>
      <c r="G24" s="18" t="s">
        <v>168</v>
      </c>
      <c r="H24" s="20" t="s">
        <v>14</v>
      </c>
      <c r="I24" s="18" t="s">
        <v>15</v>
      </c>
      <c r="J24" s="20" t="s">
        <v>94</v>
      </c>
    </row>
    <row r="25" spans="1:10" s="17" customFormat="1" x14ac:dyDescent="0.25">
      <c r="A25" s="16" t="s">
        <v>330</v>
      </c>
      <c r="B25" s="18" t="s">
        <v>150</v>
      </c>
      <c r="C25" s="18" t="s">
        <v>199</v>
      </c>
      <c r="D25" s="18" t="s">
        <v>151</v>
      </c>
      <c r="E25" s="19">
        <f>202.18+141.75</f>
        <v>343.93</v>
      </c>
      <c r="F25" s="20" t="s">
        <v>10</v>
      </c>
      <c r="G25" s="18" t="s">
        <v>168</v>
      </c>
      <c r="H25" s="20" t="s">
        <v>69</v>
      </c>
      <c r="I25" s="18" t="s">
        <v>70</v>
      </c>
      <c r="J25" s="20" t="s">
        <v>94</v>
      </c>
    </row>
    <row r="26" spans="1:10" s="17" customFormat="1" x14ac:dyDescent="0.25">
      <c r="A26" s="16" t="s">
        <v>331</v>
      </c>
      <c r="B26" s="18" t="s">
        <v>200</v>
      </c>
      <c r="C26" s="18" t="s">
        <v>201</v>
      </c>
      <c r="D26" s="18" t="s">
        <v>202</v>
      </c>
      <c r="E26" s="19">
        <f>500+700</f>
        <v>1200</v>
      </c>
      <c r="F26" s="20" t="s">
        <v>10</v>
      </c>
      <c r="G26" s="18" t="s">
        <v>168</v>
      </c>
      <c r="H26" s="20" t="s">
        <v>64</v>
      </c>
      <c r="I26" s="18" t="s">
        <v>65</v>
      </c>
      <c r="J26" s="20" t="s">
        <v>94</v>
      </c>
    </row>
    <row r="27" spans="1:10" s="17" customFormat="1" x14ac:dyDescent="0.25">
      <c r="A27" s="16" t="s">
        <v>332</v>
      </c>
      <c r="B27" s="18" t="s">
        <v>203</v>
      </c>
      <c r="C27" s="18" t="s">
        <v>204</v>
      </c>
      <c r="D27" s="18" t="s">
        <v>205</v>
      </c>
      <c r="E27" s="19">
        <v>242</v>
      </c>
      <c r="F27" s="20" t="s">
        <v>10</v>
      </c>
      <c r="G27" s="18" t="s">
        <v>168</v>
      </c>
      <c r="H27" s="20" t="s">
        <v>18</v>
      </c>
      <c r="I27" s="18" t="s">
        <v>19</v>
      </c>
      <c r="J27" s="20" t="s">
        <v>94</v>
      </c>
    </row>
    <row r="28" spans="1:10" s="17" customFormat="1" x14ac:dyDescent="0.25">
      <c r="A28" s="16" t="s">
        <v>333</v>
      </c>
      <c r="B28" s="18" t="s">
        <v>113</v>
      </c>
      <c r="C28" s="18" t="s">
        <v>114</v>
      </c>
      <c r="D28" s="18" t="s">
        <v>115</v>
      </c>
      <c r="E28" s="19">
        <v>295.63</v>
      </c>
      <c r="F28" s="20" t="s">
        <v>10</v>
      </c>
      <c r="G28" s="18" t="s">
        <v>168</v>
      </c>
      <c r="H28" s="20" t="s">
        <v>69</v>
      </c>
      <c r="I28" s="18" t="s">
        <v>70</v>
      </c>
      <c r="J28" s="20" t="s">
        <v>94</v>
      </c>
    </row>
    <row r="29" spans="1:10" s="17" customFormat="1" x14ac:dyDescent="0.25">
      <c r="A29" s="16" t="s">
        <v>334</v>
      </c>
      <c r="B29" s="18" t="s">
        <v>105</v>
      </c>
      <c r="C29" s="18" t="s">
        <v>106</v>
      </c>
      <c r="D29" s="18" t="s">
        <v>107</v>
      </c>
      <c r="E29" s="19">
        <v>782.5</v>
      </c>
      <c r="F29" s="20" t="s">
        <v>10</v>
      </c>
      <c r="G29" s="18" t="s">
        <v>168</v>
      </c>
      <c r="H29" s="20" t="s">
        <v>41</v>
      </c>
      <c r="I29" s="18" t="s">
        <v>42</v>
      </c>
      <c r="J29" s="20" t="s">
        <v>94</v>
      </c>
    </row>
    <row r="30" spans="1:10" s="17" customFormat="1" x14ac:dyDescent="0.25">
      <c r="A30" s="16" t="s">
        <v>335</v>
      </c>
      <c r="B30" s="18" t="s">
        <v>206</v>
      </c>
      <c r="C30" s="18" t="s">
        <v>207</v>
      </c>
      <c r="D30" s="18" t="s">
        <v>208</v>
      </c>
      <c r="E30" s="19">
        <v>7.24</v>
      </c>
      <c r="F30" s="20" t="s">
        <v>10</v>
      </c>
      <c r="G30" s="18" t="s">
        <v>168</v>
      </c>
      <c r="H30" s="20" t="s">
        <v>33</v>
      </c>
      <c r="I30" s="18" t="s">
        <v>34</v>
      </c>
      <c r="J30" s="20" t="s">
        <v>94</v>
      </c>
    </row>
    <row r="31" spans="1:10" s="17" customFormat="1" x14ac:dyDescent="0.25">
      <c r="A31" s="16" t="s">
        <v>336</v>
      </c>
      <c r="B31" s="18" t="s">
        <v>209</v>
      </c>
      <c r="C31" s="18" t="s">
        <v>210</v>
      </c>
      <c r="D31" s="18" t="s">
        <v>211</v>
      </c>
      <c r="E31" s="19">
        <v>712.5</v>
      </c>
      <c r="F31" s="20" t="s">
        <v>10</v>
      </c>
      <c r="G31" s="18" t="s">
        <v>168</v>
      </c>
      <c r="H31" s="20" t="s">
        <v>18</v>
      </c>
      <c r="I31" s="18" t="s">
        <v>19</v>
      </c>
      <c r="J31" s="20" t="s">
        <v>94</v>
      </c>
    </row>
    <row r="32" spans="1:10" s="17" customFormat="1" x14ac:dyDescent="0.25">
      <c r="A32" s="16" t="s">
        <v>337</v>
      </c>
      <c r="B32" s="18" t="s">
        <v>212</v>
      </c>
      <c r="C32" s="18" t="s">
        <v>213</v>
      </c>
      <c r="D32" s="18" t="s">
        <v>214</v>
      </c>
      <c r="E32" s="19">
        <v>25</v>
      </c>
      <c r="F32" s="20" t="s">
        <v>10</v>
      </c>
      <c r="G32" s="18" t="s">
        <v>168</v>
      </c>
      <c r="H32" s="20" t="s">
        <v>80</v>
      </c>
      <c r="I32" s="18" t="s">
        <v>81</v>
      </c>
      <c r="J32" s="20" t="s">
        <v>94</v>
      </c>
    </row>
    <row r="33" spans="1:10" s="17" customFormat="1" x14ac:dyDescent="0.25">
      <c r="A33" s="16" t="s">
        <v>338</v>
      </c>
      <c r="B33" s="18" t="s">
        <v>74</v>
      </c>
      <c r="C33" s="18" t="s">
        <v>75</v>
      </c>
      <c r="D33" s="18" t="s">
        <v>76</v>
      </c>
      <c r="E33" s="19">
        <v>323.23</v>
      </c>
      <c r="F33" s="20" t="s">
        <v>10</v>
      </c>
      <c r="G33" s="18" t="s">
        <v>168</v>
      </c>
      <c r="H33" s="20" t="s">
        <v>43</v>
      </c>
      <c r="I33" s="18" t="s">
        <v>44</v>
      </c>
      <c r="J33" s="20" t="s">
        <v>94</v>
      </c>
    </row>
    <row r="34" spans="1:10" s="17" customFormat="1" x14ac:dyDescent="0.25">
      <c r="A34" s="16" t="s">
        <v>342</v>
      </c>
      <c r="B34" s="18" t="s">
        <v>215</v>
      </c>
      <c r="C34" s="18" t="s">
        <v>216</v>
      </c>
      <c r="D34" s="18" t="s">
        <v>217</v>
      </c>
      <c r="E34" s="19">
        <v>1327</v>
      </c>
      <c r="F34" s="20" t="s">
        <v>10</v>
      </c>
      <c r="G34" s="18" t="s">
        <v>168</v>
      </c>
      <c r="H34" s="20" t="s">
        <v>14</v>
      </c>
      <c r="I34" s="18" t="s">
        <v>15</v>
      </c>
      <c r="J34" s="20" t="s">
        <v>94</v>
      </c>
    </row>
    <row r="35" spans="1:10" s="17" customFormat="1" x14ac:dyDescent="0.25">
      <c r="A35" s="16" t="s">
        <v>343</v>
      </c>
      <c r="B35" s="18" t="s">
        <v>102</v>
      </c>
      <c r="C35" s="18" t="s">
        <v>104</v>
      </c>
      <c r="D35" s="18" t="s">
        <v>103</v>
      </c>
      <c r="E35" s="19">
        <f>91.11+46.86+46.86+266.88+93.72+46.86+46.86+46.86</f>
        <v>686.01</v>
      </c>
      <c r="F35" s="20" t="s">
        <v>10</v>
      </c>
      <c r="G35" s="18" t="s">
        <v>168</v>
      </c>
      <c r="H35" s="20" t="s">
        <v>140</v>
      </c>
      <c r="I35" s="18" t="s">
        <v>141</v>
      </c>
      <c r="J35" s="20" t="s">
        <v>94</v>
      </c>
    </row>
    <row r="36" spans="1:10" s="17" customFormat="1" x14ac:dyDescent="0.25">
      <c r="A36" s="16" t="s">
        <v>344</v>
      </c>
      <c r="B36" s="18" t="s">
        <v>134</v>
      </c>
      <c r="C36" s="18" t="s">
        <v>219</v>
      </c>
      <c r="D36" s="18" t="s">
        <v>135</v>
      </c>
      <c r="E36" s="19">
        <f>203.53+870.18</f>
        <v>1073.71</v>
      </c>
      <c r="F36" s="20" t="s">
        <v>10</v>
      </c>
      <c r="G36" s="18" t="s">
        <v>168</v>
      </c>
      <c r="H36" s="20" t="s">
        <v>85</v>
      </c>
      <c r="I36" s="18" t="s">
        <v>86</v>
      </c>
      <c r="J36" s="20" t="s">
        <v>94</v>
      </c>
    </row>
    <row r="37" spans="1:10" s="17" customFormat="1" x14ac:dyDescent="0.25">
      <c r="A37" s="16" t="s">
        <v>345</v>
      </c>
      <c r="B37" s="18" t="s">
        <v>220</v>
      </c>
      <c r="C37" s="18" t="s">
        <v>221</v>
      </c>
      <c r="D37" s="18" t="s">
        <v>341</v>
      </c>
      <c r="E37" s="19">
        <v>95.56</v>
      </c>
      <c r="F37" s="20" t="s">
        <v>10</v>
      </c>
      <c r="G37" s="18" t="s">
        <v>168</v>
      </c>
      <c r="H37" s="20" t="s">
        <v>18</v>
      </c>
      <c r="I37" s="18" t="s">
        <v>19</v>
      </c>
      <c r="J37" s="20" t="s">
        <v>94</v>
      </c>
    </row>
    <row r="38" spans="1:10" s="17" customFormat="1" x14ac:dyDescent="0.25">
      <c r="A38" s="16" t="s">
        <v>346</v>
      </c>
      <c r="B38" s="18" t="s">
        <v>223</v>
      </c>
      <c r="C38" s="18" t="s">
        <v>224</v>
      </c>
      <c r="D38" s="18" t="s">
        <v>225</v>
      </c>
      <c r="E38" s="19">
        <v>64.69</v>
      </c>
      <c r="F38" s="20" t="s">
        <v>10</v>
      </c>
      <c r="G38" s="18" t="s">
        <v>168</v>
      </c>
      <c r="H38" s="20" t="s">
        <v>69</v>
      </c>
      <c r="I38" s="18" t="s">
        <v>70</v>
      </c>
      <c r="J38" s="20" t="s">
        <v>94</v>
      </c>
    </row>
    <row r="39" spans="1:10" s="17" customFormat="1" x14ac:dyDescent="0.25">
      <c r="A39" s="16" t="s">
        <v>347</v>
      </c>
      <c r="B39" s="18" t="s">
        <v>176</v>
      </c>
      <c r="C39" s="18" t="s">
        <v>370</v>
      </c>
      <c r="D39" s="18" t="s">
        <v>177</v>
      </c>
      <c r="E39" s="19">
        <f>3850+3850</f>
        <v>7700</v>
      </c>
      <c r="F39" s="20" t="s">
        <v>10</v>
      </c>
      <c r="G39" s="18" t="s">
        <v>168</v>
      </c>
      <c r="H39" s="20" t="s">
        <v>14</v>
      </c>
      <c r="I39" s="18" t="s">
        <v>15</v>
      </c>
      <c r="J39" s="20" t="s">
        <v>94</v>
      </c>
    </row>
    <row r="40" spans="1:10" s="17" customFormat="1" x14ac:dyDescent="0.25">
      <c r="A40" s="16" t="s">
        <v>348</v>
      </c>
      <c r="B40" s="18" t="s">
        <v>227</v>
      </c>
      <c r="C40" s="18" t="s">
        <v>228</v>
      </c>
      <c r="D40" s="18" t="s">
        <v>229</v>
      </c>
      <c r="E40" s="19">
        <v>6973.2</v>
      </c>
      <c r="F40" s="20" t="s">
        <v>10</v>
      </c>
      <c r="G40" s="18" t="s">
        <v>168</v>
      </c>
      <c r="H40" s="20" t="s">
        <v>64</v>
      </c>
      <c r="I40" s="18" t="s">
        <v>65</v>
      </c>
      <c r="J40" s="20" t="s">
        <v>94</v>
      </c>
    </row>
    <row r="41" spans="1:10" s="17" customFormat="1" x14ac:dyDescent="0.25">
      <c r="A41" s="16" t="s">
        <v>349</v>
      </c>
      <c r="B41" s="18" t="s">
        <v>148</v>
      </c>
      <c r="C41" s="18" t="s">
        <v>230</v>
      </c>
      <c r="D41" s="18" t="s">
        <v>149</v>
      </c>
      <c r="E41" s="19">
        <v>50</v>
      </c>
      <c r="F41" s="20" t="s">
        <v>10</v>
      </c>
      <c r="G41" s="18" t="s">
        <v>168</v>
      </c>
      <c r="H41" s="20" t="s">
        <v>29</v>
      </c>
      <c r="I41" s="18" t="s">
        <v>30</v>
      </c>
      <c r="J41" s="20" t="s">
        <v>94</v>
      </c>
    </row>
    <row r="42" spans="1:10" s="17" customFormat="1" x14ac:dyDescent="0.25">
      <c r="A42" s="16" t="s">
        <v>350</v>
      </c>
      <c r="B42" s="18" t="s">
        <v>231</v>
      </c>
      <c r="C42" s="18" t="s">
        <v>232</v>
      </c>
      <c r="D42" s="18" t="s">
        <v>233</v>
      </c>
      <c r="E42" s="19">
        <v>10871.25</v>
      </c>
      <c r="F42" s="20" t="s">
        <v>10</v>
      </c>
      <c r="G42" s="18" t="s">
        <v>168</v>
      </c>
      <c r="H42" s="20" t="s">
        <v>16</v>
      </c>
      <c r="I42" s="18" t="s">
        <v>17</v>
      </c>
      <c r="J42" s="20" t="s">
        <v>94</v>
      </c>
    </row>
    <row r="43" spans="1:10" s="17" customFormat="1" x14ac:dyDescent="0.25">
      <c r="A43" s="16" t="s">
        <v>351</v>
      </c>
      <c r="B43" s="18" t="s">
        <v>234</v>
      </c>
      <c r="C43" s="18" t="s">
        <v>235</v>
      </c>
      <c r="D43" s="18" t="s">
        <v>236</v>
      </c>
      <c r="E43" s="19">
        <f>125.69+1118.21+228.26</f>
        <v>1472.16</v>
      </c>
      <c r="F43" s="20" t="s">
        <v>10</v>
      </c>
      <c r="G43" s="18" t="s">
        <v>168</v>
      </c>
      <c r="H43" s="20" t="s">
        <v>33</v>
      </c>
      <c r="I43" s="18" t="s">
        <v>34</v>
      </c>
      <c r="J43" s="20" t="s">
        <v>94</v>
      </c>
    </row>
    <row r="44" spans="1:10" s="17" customFormat="1" x14ac:dyDescent="0.25">
      <c r="A44" s="16" t="s">
        <v>352</v>
      </c>
      <c r="B44" s="18" t="s">
        <v>237</v>
      </c>
      <c r="C44" s="18" t="s">
        <v>238</v>
      </c>
      <c r="D44" s="18" t="s">
        <v>239</v>
      </c>
      <c r="E44" s="19">
        <v>321.89</v>
      </c>
      <c r="F44" s="20" t="s">
        <v>10</v>
      </c>
      <c r="G44" s="18" t="s">
        <v>168</v>
      </c>
      <c r="H44" s="20" t="s">
        <v>29</v>
      </c>
      <c r="I44" s="18" t="s">
        <v>30</v>
      </c>
      <c r="J44" s="20" t="s">
        <v>94</v>
      </c>
    </row>
    <row r="45" spans="1:10" s="17" customFormat="1" x14ac:dyDescent="0.25">
      <c r="A45" s="16" t="s">
        <v>353</v>
      </c>
      <c r="B45" s="18" t="s">
        <v>222</v>
      </c>
      <c r="C45" s="18" t="s">
        <v>130</v>
      </c>
      <c r="D45" s="18" t="s">
        <v>131</v>
      </c>
      <c r="E45" s="19">
        <v>1175</v>
      </c>
      <c r="F45" s="20" t="s">
        <v>10</v>
      </c>
      <c r="G45" s="18" t="s">
        <v>168</v>
      </c>
      <c r="H45" s="20" t="s">
        <v>240</v>
      </c>
      <c r="I45" s="18" t="s">
        <v>241</v>
      </c>
      <c r="J45" s="20" t="s">
        <v>94</v>
      </c>
    </row>
    <row r="46" spans="1:10" s="17" customFormat="1" x14ac:dyDescent="0.25">
      <c r="A46" s="16" t="s">
        <v>354</v>
      </c>
      <c r="B46" s="18" t="s">
        <v>242</v>
      </c>
      <c r="C46" s="18" t="s">
        <v>243</v>
      </c>
      <c r="D46" s="18" t="s">
        <v>244</v>
      </c>
      <c r="E46" s="19">
        <v>1259.8</v>
      </c>
      <c r="F46" s="20" t="s">
        <v>10</v>
      </c>
      <c r="G46" s="18" t="s">
        <v>168</v>
      </c>
      <c r="H46" s="20" t="s">
        <v>69</v>
      </c>
      <c r="I46" s="18" t="s">
        <v>70</v>
      </c>
      <c r="J46" s="20" t="s">
        <v>94</v>
      </c>
    </row>
    <row r="47" spans="1:10" s="17" customFormat="1" x14ac:dyDescent="0.25">
      <c r="A47" s="16" t="s">
        <v>355</v>
      </c>
      <c r="B47" s="18" t="s">
        <v>245</v>
      </c>
      <c r="C47" s="18" t="s">
        <v>246</v>
      </c>
      <c r="D47" s="18" t="s">
        <v>247</v>
      </c>
      <c r="E47" s="19">
        <v>250</v>
      </c>
      <c r="F47" s="20" t="s">
        <v>10</v>
      </c>
      <c r="G47" s="18" t="s">
        <v>168</v>
      </c>
      <c r="H47" s="20" t="s">
        <v>85</v>
      </c>
      <c r="I47" s="18" t="s">
        <v>86</v>
      </c>
      <c r="J47" s="20" t="s">
        <v>94</v>
      </c>
    </row>
    <row r="48" spans="1:10" s="17" customFormat="1" x14ac:dyDescent="0.25">
      <c r="A48" s="16" t="s">
        <v>356</v>
      </c>
      <c r="B48" s="18" t="s">
        <v>248</v>
      </c>
      <c r="C48" s="18" t="s">
        <v>249</v>
      </c>
      <c r="D48" s="18" t="s">
        <v>250</v>
      </c>
      <c r="E48" s="19">
        <v>200</v>
      </c>
      <c r="F48" s="20" t="s">
        <v>10</v>
      </c>
      <c r="G48" s="18" t="s">
        <v>168</v>
      </c>
      <c r="H48" s="20" t="s">
        <v>11</v>
      </c>
      <c r="I48" s="18" t="s">
        <v>12</v>
      </c>
      <c r="J48" s="20" t="s">
        <v>94</v>
      </c>
    </row>
    <row r="49" spans="1:10" s="10" customFormat="1" x14ac:dyDescent="0.25">
      <c r="A49" s="16" t="s">
        <v>357</v>
      </c>
      <c r="B49" s="18" t="s">
        <v>311</v>
      </c>
      <c r="C49" s="18" t="s">
        <v>363</v>
      </c>
      <c r="D49" s="18" t="s">
        <v>362</v>
      </c>
      <c r="E49" s="19">
        <v>1941.05</v>
      </c>
      <c r="F49" s="20" t="s">
        <v>10</v>
      </c>
      <c r="G49" s="18" t="s">
        <v>168</v>
      </c>
      <c r="H49" s="20" t="s">
        <v>43</v>
      </c>
      <c r="I49" s="18" t="s">
        <v>44</v>
      </c>
      <c r="J49" s="9" t="s">
        <v>94</v>
      </c>
    </row>
    <row r="50" spans="1:10" s="17" customFormat="1" x14ac:dyDescent="0.25">
      <c r="A50" s="16" t="s">
        <v>358</v>
      </c>
      <c r="B50" s="18" t="s">
        <v>365</v>
      </c>
      <c r="C50" s="18" t="s">
        <v>364</v>
      </c>
      <c r="D50" s="18" t="s">
        <v>366</v>
      </c>
      <c r="E50" s="19">
        <v>240</v>
      </c>
      <c r="F50" s="20" t="s">
        <v>10</v>
      </c>
      <c r="G50" s="18" t="s">
        <v>168</v>
      </c>
      <c r="H50" s="20" t="s">
        <v>11</v>
      </c>
      <c r="I50" s="18" t="s">
        <v>12</v>
      </c>
      <c r="J50" s="20" t="s">
        <v>94</v>
      </c>
    </row>
    <row r="51" spans="1:10" s="17" customFormat="1" x14ac:dyDescent="0.25">
      <c r="A51" s="16" t="s">
        <v>359</v>
      </c>
      <c r="B51" s="18" t="s">
        <v>251</v>
      </c>
      <c r="C51" s="18" t="s">
        <v>252</v>
      </c>
      <c r="D51" s="18" t="s">
        <v>253</v>
      </c>
      <c r="E51" s="19">
        <v>1306.25</v>
      </c>
      <c r="F51" s="20" t="s">
        <v>10</v>
      </c>
      <c r="G51" s="18" t="s">
        <v>168</v>
      </c>
      <c r="H51" s="20" t="s">
        <v>64</v>
      </c>
      <c r="I51" s="18" t="s">
        <v>65</v>
      </c>
      <c r="J51" s="20" t="s">
        <v>94</v>
      </c>
    </row>
    <row r="52" spans="1:10" s="17" customFormat="1" x14ac:dyDescent="0.25">
      <c r="A52" s="16" t="s">
        <v>360</v>
      </c>
      <c r="B52" s="18" t="s">
        <v>254</v>
      </c>
      <c r="C52" s="18" t="s">
        <v>255</v>
      </c>
      <c r="D52" s="18" t="s">
        <v>256</v>
      </c>
      <c r="E52" s="19">
        <v>900</v>
      </c>
      <c r="F52" s="20" t="s">
        <v>10</v>
      </c>
      <c r="G52" s="18" t="s">
        <v>168</v>
      </c>
      <c r="H52" s="20" t="s">
        <v>41</v>
      </c>
      <c r="I52" s="18" t="s">
        <v>42</v>
      </c>
      <c r="J52" s="20" t="s">
        <v>94</v>
      </c>
    </row>
    <row r="53" spans="1:10" s="17" customFormat="1" x14ac:dyDescent="0.25">
      <c r="A53" s="16" t="s">
        <v>361</v>
      </c>
      <c r="B53" s="18" t="s">
        <v>257</v>
      </c>
      <c r="C53" s="18" t="s">
        <v>258</v>
      </c>
      <c r="D53" s="18" t="s">
        <v>259</v>
      </c>
      <c r="E53" s="19">
        <v>240</v>
      </c>
      <c r="F53" s="20" t="s">
        <v>10</v>
      </c>
      <c r="G53" s="18" t="s">
        <v>168</v>
      </c>
      <c r="H53" s="20" t="s">
        <v>25</v>
      </c>
      <c r="I53" s="18" t="s">
        <v>26</v>
      </c>
      <c r="J53" s="20" t="s">
        <v>94</v>
      </c>
    </row>
    <row r="54" spans="1:10" s="17" customFormat="1" x14ac:dyDescent="0.25">
      <c r="A54" s="16" t="s">
        <v>396</v>
      </c>
      <c r="B54" s="18" t="s">
        <v>260</v>
      </c>
      <c r="C54" s="18" t="s">
        <v>261</v>
      </c>
      <c r="D54" s="18" t="s">
        <v>262</v>
      </c>
      <c r="E54" s="19">
        <v>1920.69</v>
      </c>
      <c r="F54" s="20" t="s">
        <v>10</v>
      </c>
      <c r="G54" s="18" t="s">
        <v>168</v>
      </c>
      <c r="H54" s="20" t="s">
        <v>69</v>
      </c>
      <c r="I54" s="18" t="s">
        <v>70</v>
      </c>
      <c r="J54" s="20" t="s">
        <v>94</v>
      </c>
    </row>
    <row r="55" spans="1:10" s="17" customFormat="1" x14ac:dyDescent="0.25">
      <c r="A55" s="16" t="s">
        <v>397</v>
      </c>
      <c r="B55" s="18" t="s">
        <v>234</v>
      </c>
      <c r="C55" s="18" t="s">
        <v>235</v>
      </c>
      <c r="D55" s="18" t="s">
        <v>236</v>
      </c>
      <c r="E55" s="19">
        <v>474.02</v>
      </c>
      <c r="F55" s="20" t="s">
        <v>10</v>
      </c>
      <c r="G55" s="18" t="s">
        <v>168</v>
      </c>
      <c r="H55" s="20" t="s">
        <v>18</v>
      </c>
      <c r="I55" s="18" t="s">
        <v>19</v>
      </c>
      <c r="J55" s="20" t="s">
        <v>94</v>
      </c>
    </row>
    <row r="56" spans="1:10" s="17" customFormat="1" x14ac:dyDescent="0.25">
      <c r="A56" s="16" t="s">
        <v>398</v>
      </c>
      <c r="B56" s="18" t="s">
        <v>152</v>
      </c>
      <c r="C56" s="18" t="s">
        <v>263</v>
      </c>
      <c r="D56" s="18" t="s">
        <v>153</v>
      </c>
      <c r="E56" s="19">
        <v>36</v>
      </c>
      <c r="F56" s="20" t="s">
        <v>10</v>
      </c>
      <c r="G56" s="18" t="s">
        <v>168</v>
      </c>
      <c r="H56" s="20" t="s">
        <v>23</v>
      </c>
      <c r="I56" s="18" t="s">
        <v>24</v>
      </c>
      <c r="J56" s="20" t="s">
        <v>94</v>
      </c>
    </row>
    <row r="57" spans="1:10" s="17" customFormat="1" x14ac:dyDescent="0.25">
      <c r="A57" s="16" t="s">
        <v>399</v>
      </c>
      <c r="B57" s="18" t="s">
        <v>264</v>
      </c>
      <c r="C57" s="18" t="s">
        <v>265</v>
      </c>
      <c r="D57" s="18" t="s">
        <v>266</v>
      </c>
      <c r="E57" s="19">
        <v>325</v>
      </c>
      <c r="F57" s="20" t="s">
        <v>10</v>
      </c>
      <c r="G57" s="18" t="s">
        <v>168</v>
      </c>
      <c r="H57" s="20" t="s">
        <v>18</v>
      </c>
      <c r="I57" s="18" t="s">
        <v>19</v>
      </c>
      <c r="J57" s="20" t="s">
        <v>94</v>
      </c>
    </row>
    <row r="58" spans="1:10" s="17" customFormat="1" x14ac:dyDescent="0.25">
      <c r="A58" s="16" t="s">
        <v>400</v>
      </c>
      <c r="B58" s="18" t="s">
        <v>45</v>
      </c>
      <c r="C58" s="18" t="s">
        <v>46</v>
      </c>
      <c r="D58" s="18" t="s">
        <v>47</v>
      </c>
      <c r="E58" s="19">
        <v>937.5</v>
      </c>
      <c r="F58" s="20" t="s">
        <v>10</v>
      </c>
      <c r="G58" s="18" t="s">
        <v>168</v>
      </c>
      <c r="H58" s="20" t="s">
        <v>48</v>
      </c>
      <c r="I58" s="18" t="s">
        <v>49</v>
      </c>
      <c r="J58" s="20" t="s">
        <v>94</v>
      </c>
    </row>
    <row r="59" spans="1:10" s="17" customFormat="1" x14ac:dyDescent="0.25">
      <c r="A59" s="16" t="s">
        <v>401</v>
      </c>
      <c r="B59" s="18" t="s">
        <v>267</v>
      </c>
      <c r="C59" s="18" t="s">
        <v>268</v>
      </c>
      <c r="D59" s="18" t="s">
        <v>269</v>
      </c>
      <c r="E59" s="19">
        <v>250</v>
      </c>
      <c r="F59" s="20" t="s">
        <v>10</v>
      </c>
      <c r="G59" s="18" t="s">
        <v>168</v>
      </c>
      <c r="H59" s="20" t="s">
        <v>64</v>
      </c>
      <c r="I59" s="18" t="s">
        <v>65</v>
      </c>
      <c r="J59" s="20" t="s">
        <v>94</v>
      </c>
    </row>
    <row r="60" spans="1:10" s="17" customFormat="1" x14ac:dyDescent="0.25">
      <c r="A60" s="16" t="s">
        <v>402</v>
      </c>
      <c r="B60" s="18" t="s">
        <v>102</v>
      </c>
      <c r="C60" s="18" t="s">
        <v>104</v>
      </c>
      <c r="D60" s="18" t="s">
        <v>103</v>
      </c>
      <c r="E60" s="19">
        <f>160.44+46.86+46.86+66.72</f>
        <v>320.88</v>
      </c>
      <c r="F60" s="20" t="s">
        <v>10</v>
      </c>
      <c r="G60" s="18" t="s">
        <v>168</v>
      </c>
      <c r="H60" s="20" t="s">
        <v>29</v>
      </c>
      <c r="I60" s="18" t="s">
        <v>30</v>
      </c>
      <c r="J60" s="20" t="s">
        <v>94</v>
      </c>
    </row>
    <row r="61" spans="1:10" s="17" customFormat="1" x14ac:dyDescent="0.25">
      <c r="A61" s="16" t="s">
        <v>403</v>
      </c>
      <c r="B61" s="18" t="s">
        <v>270</v>
      </c>
      <c r="C61" s="18" t="s">
        <v>271</v>
      </c>
      <c r="D61" s="18" t="s">
        <v>156</v>
      </c>
      <c r="E61" s="19">
        <f>2387.79+997.73+25.1</f>
        <v>3410.62</v>
      </c>
      <c r="F61" s="20" t="s">
        <v>10</v>
      </c>
      <c r="G61" s="18" t="s">
        <v>168</v>
      </c>
      <c r="H61" s="20" t="s">
        <v>64</v>
      </c>
      <c r="I61" s="18" t="s">
        <v>65</v>
      </c>
      <c r="J61" s="20" t="s">
        <v>94</v>
      </c>
    </row>
    <row r="62" spans="1:10" s="17" customFormat="1" x14ac:dyDescent="0.25">
      <c r="A62" s="16" t="s">
        <v>404</v>
      </c>
      <c r="B62" s="18" t="s">
        <v>272</v>
      </c>
      <c r="C62" s="18" t="s">
        <v>273</v>
      </c>
      <c r="D62" s="18" t="s">
        <v>274</v>
      </c>
      <c r="E62" s="19">
        <v>250</v>
      </c>
      <c r="F62" s="20" t="s">
        <v>10</v>
      </c>
      <c r="G62" s="18" t="s">
        <v>168</v>
      </c>
      <c r="H62" s="20" t="s">
        <v>85</v>
      </c>
      <c r="I62" s="18" t="s">
        <v>86</v>
      </c>
      <c r="J62" s="20" t="s">
        <v>94</v>
      </c>
    </row>
    <row r="63" spans="1:10" s="17" customFormat="1" x14ac:dyDescent="0.25">
      <c r="A63" s="16" t="s">
        <v>405</v>
      </c>
      <c r="B63" s="18" t="s">
        <v>275</v>
      </c>
      <c r="C63" s="18" t="s">
        <v>276</v>
      </c>
      <c r="D63" s="18" t="s">
        <v>277</v>
      </c>
      <c r="E63" s="19">
        <v>5000</v>
      </c>
      <c r="F63" s="20" t="s">
        <v>10</v>
      </c>
      <c r="G63" s="18" t="s">
        <v>168</v>
      </c>
      <c r="H63" s="20" t="s">
        <v>41</v>
      </c>
      <c r="I63" s="18" t="s">
        <v>42</v>
      </c>
      <c r="J63" s="20" t="s">
        <v>94</v>
      </c>
    </row>
    <row r="64" spans="1:10" s="17" customFormat="1" x14ac:dyDescent="0.25">
      <c r="A64" s="16" t="s">
        <v>406</v>
      </c>
      <c r="B64" s="18" t="s">
        <v>278</v>
      </c>
      <c r="C64" s="18" t="s">
        <v>279</v>
      </c>
      <c r="D64" s="18" t="s">
        <v>280</v>
      </c>
      <c r="E64" s="19">
        <v>39.04</v>
      </c>
      <c r="F64" s="20" t="s">
        <v>10</v>
      </c>
      <c r="G64" s="18" t="s">
        <v>168</v>
      </c>
      <c r="H64" s="20" t="s">
        <v>33</v>
      </c>
      <c r="I64" s="18" t="s">
        <v>34</v>
      </c>
      <c r="J64" s="20" t="s">
        <v>94</v>
      </c>
    </row>
    <row r="65" spans="1:10" s="17" customFormat="1" x14ac:dyDescent="0.25">
      <c r="A65" s="16" t="s">
        <v>407</v>
      </c>
      <c r="B65" s="18" t="s">
        <v>281</v>
      </c>
      <c r="C65" s="18" t="s">
        <v>282</v>
      </c>
      <c r="D65" s="18" t="s">
        <v>283</v>
      </c>
      <c r="E65" s="19">
        <v>32790</v>
      </c>
      <c r="F65" s="20" t="s">
        <v>10</v>
      </c>
      <c r="G65" s="18" t="s">
        <v>168</v>
      </c>
      <c r="H65" s="20" t="s">
        <v>90</v>
      </c>
      <c r="I65" s="18" t="s">
        <v>91</v>
      </c>
      <c r="J65" s="20" t="s">
        <v>94</v>
      </c>
    </row>
    <row r="66" spans="1:10" s="17" customFormat="1" x14ac:dyDescent="0.25">
      <c r="A66" s="16" t="s">
        <v>408</v>
      </c>
      <c r="B66" s="18" t="s">
        <v>367</v>
      </c>
      <c r="C66" s="18" t="s">
        <v>368</v>
      </c>
      <c r="D66" s="18" t="s">
        <v>369</v>
      </c>
      <c r="E66" s="19">
        <v>122.8</v>
      </c>
      <c r="F66" s="20" t="s">
        <v>10</v>
      </c>
      <c r="G66" s="18" t="s">
        <v>168</v>
      </c>
      <c r="H66" s="20" t="s">
        <v>11</v>
      </c>
      <c r="I66" s="18" t="s">
        <v>12</v>
      </c>
      <c r="J66" s="20" t="s">
        <v>94</v>
      </c>
    </row>
    <row r="67" spans="1:10" s="10" customFormat="1" x14ac:dyDescent="0.25">
      <c r="A67" s="16" t="s">
        <v>409</v>
      </c>
      <c r="B67" s="18" t="s">
        <v>284</v>
      </c>
      <c r="C67" s="18"/>
      <c r="D67" s="18" t="s">
        <v>285</v>
      </c>
      <c r="E67" s="19">
        <v>945</v>
      </c>
      <c r="F67" s="20" t="s">
        <v>10</v>
      </c>
      <c r="G67" s="18" t="s">
        <v>168</v>
      </c>
      <c r="H67" s="20" t="s">
        <v>11</v>
      </c>
      <c r="I67" s="18" t="s">
        <v>12</v>
      </c>
      <c r="J67" s="9" t="s">
        <v>94</v>
      </c>
    </row>
    <row r="68" spans="1:10" s="10" customFormat="1" x14ac:dyDescent="0.25">
      <c r="A68" s="16" t="s">
        <v>410</v>
      </c>
      <c r="B68" s="18" t="s">
        <v>286</v>
      </c>
      <c r="C68" s="18" t="s">
        <v>287</v>
      </c>
      <c r="D68" s="18" t="s">
        <v>288</v>
      </c>
      <c r="E68" s="19">
        <v>88.97</v>
      </c>
      <c r="F68" s="20" t="s">
        <v>10</v>
      </c>
      <c r="G68" s="18" t="s">
        <v>168</v>
      </c>
      <c r="H68" s="20" t="s">
        <v>27</v>
      </c>
      <c r="I68" s="18" t="s">
        <v>28</v>
      </c>
      <c r="J68" s="9" t="s">
        <v>94</v>
      </c>
    </row>
    <row r="69" spans="1:10" s="10" customFormat="1" x14ac:dyDescent="0.25">
      <c r="A69" s="16" t="s">
        <v>411</v>
      </c>
      <c r="B69" s="18" t="s">
        <v>289</v>
      </c>
      <c r="C69" s="18" t="s">
        <v>290</v>
      </c>
      <c r="D69" s="18" t="s">
        <v>291</v>
      </c>
      <c r="E69" s="19">
        <f>19.69+207</f>
        <v>226.69</v>
      </c>
      <c r="F69" s="20" t="s">
        <v>10</v>
      </c>
      <c r="G69" s="18" t="s">
        <v>168</v>
      </c>
      <c r="H69" s="20" t="s">
        <v>69</v>
      </c>
      <c r="I69" s="18" t="s">
        <v>70</v>
      </c>
      <c r="J69" s="9" t="s">
        <v>94</v>
      </c>
    </row>
    <row r="70" spans="1:10" s="10" customFormat="1" x14ac:dyDescent="0.25">
      <c r="A70" s="16" t="s">
        <v>412</v>
      </c>
      <c r="B70" s="18" t="s">
        <v>292</v>
      </c>
      <c r="C70" s="18" t="s">
        <v>293</v>
      </c>
      <c r="D70" s="18" t="s">
        <v>294</v>
      </c>
      <c r="E70" s="19">
        <v>119.5</v>
      </c>
      <c r="F70" s="20" t="s">
        <v>10</v>
      </c>
      <c r="G70" s="18" t="s">
        <v>168</v>
      </c>
      <c r="H70" s="20" t="s">
        <v>27</v>
      </c>
      <c r="I70" s="18" t="s">
        <v>28</v>
      </c>
      <c r="J70" s="9" t="s">
        <v>94</v>
      </c>
    </row>
    <row r="71" spans="1:10" s="10" customFormat="1" x14ac:dyDescent="0.25">
      <c r="A71" s="16" t="s">
        <v>413</v>
      </c>
      <c r="B71" s="18" t="s">
        <v>155</v>
      </c>
      <c r="C71" s="18" t="s">
        <v>295</v>
      </c>
      <c r="D71" s="18" t="s">
        <v>156</v>
      </c>
      <c r="E71" s="19">
        <v>312.5</v>
      </c>
      <c r="F71" s="20" t="s">
        <v>10</v>
      </c>
      <c r="G71" s="18" t="s">
        <v>168</v>
      </c>
      <c r="H71" s="20" t="s">
        <v>43</v>
      </c>
      <c r="I71" s="18" t="s">
        <v>44</v>
      </c>
      <c r="J71" s="9" t="s">
        <v>94</v>
      </c>
    </row>
    <row r="72" spans="1:10" s="10" customFormat="1" x14ac:dyDescent="0.25">
      <c r="A72" s="16" t="s">
        <v>414</v>
      </c>
      <c r="B72" s="18" t="s">
        <v>50</v>
      </c>
      <c r="C72" s="18" t="s">
        <v>51</v>
      </c>
      <c r="D72" s="18" t="s">
        <v>52</v>
      </c>
      <c r="E72" s="19">
        <f>276.97+846.49+149.56</f>
        <v>1273.02</v>
      </c>
      <c r="F72" s="20" t="s">
        <v>10</v>
      </c>
      <c r="G72" s="18" t="s">
        <v>168</v>
      </c>
      <c r="H72" s="20" t="s">
        <v>53</v>
      </c>
      <c r="I72" s="18" t="s">
        <v>54</v>
      </c>
      <c r="J72" s="9" t="s">
        <v>94</v>
      </c>
    </row>
    <row r="73" spans="1:10" s="10" customFormat="1" x14ac:dyDescent="0.25">
      <c r="A73" s="16" t="s">
        <v>415</v>
      </c>
      <c r="B73" s="18" t="s">
        <v>296</v>
      </c>
      <c r="C73" s="18" t="s">
        <v>297</v>
      </c>
      <c r="D73" s="18" t="s">
        <v>298</v>
      </c>
      <c r="E73" s="19">
        <v>100</v>
      </c>
      <c r="F73" s="20" t="s">
        <v>10</v>
      </c>
      <c r="G73" s="18" t="s">
        <v>168</v>
      </c>
      <c r="H73" s="20" t="s">
        <v>64</v>
      </c>
      <c r="I73" s="18" t="s">
        <v>65</v>
      </c>
      <c r="J73" s="9" t="s">
        <v>94</v>
      </c>
    </row>
    <row r="74" spans="1:10" s="10" customFormat="1" x14ac:dyDescent="0.25">
      <c r="A74" s="16" t="s">
        <v>416</v>
      </c>
      <c r="B74" s="18" t="s">
        <v>157</v>
      </c>
      <c r="C74" s="18" t="s">
        <v>299</v>
      </c>
      <c r="D74" s="18" t="s">
        <v>158</v>
      </c>
      <c r="E74" s="19">
        <v>5.78</v>
      </c>
      <c r="F74" s="20" t="s">
        <v>10</v>
      </c>
      <c r="G74" s="18" t="s">
        <v>168</v>
      </c>
      <c r="H74" s="20" t="s">
        <v>27</v>
      </c>
      <c r="I74" s="18" t="s">
        <v>28</v>
      </c>
      <c r="J74" s="9" t="s">
        <v>94</v>
      </c>
    </row>
    <row r="75" spans="1:10" s="10" customFormat="1" x14ac:dyDescent="0.25">
      <c r="A75" s="16" t="s">
        <v>417</v>
      </c>
      <c r="B75" s="18" t="s">
        <v>58</v>
      </c>
      <c r="C75" s="18" t="s">
        <v>59</v>
      </c>
      <c r="D75" s="18" t="s">
        <v>60</v>
      </c>
      <c r="E75" s="19">
        <v>21.24</v>
      </c>
      <c r="F75" s="20" t="s">
        <v>10</v>
      </c>
      <c r="G75" s="18" t="s">
        <v>168</v>
      </c>
      <c r="H75" s="20" t="s">
        <v>53</v>
      </c>
      <c r="I75" s="18" t="s">
        <v>54</v>
      </c>
      <c r="J75" s="9" t="s">
        <v>94</v>
      </c>
    </row>
    <row r="76" spans="1:10" s="10" customFormat="1" x14ac:dyDescent="0.25">
      <c r="A76" s="16" t="s">
        <v>418</v>
      </c>
      <c r="B76" s="18" t="s">
        <v>300</v>
      </c>
      <c r="C76" s="18"/>
      <c r="D76" s="18" t="s">
        <v>301</v>
      </c>
      <c r="E76" s="19">
        <v>4166.67</v>
      </c>
      <c r="F76" s="20" t="s">
        <v>10</v>
      </c>
      <c r="G76" s="18" t="s">
        <v>168</v>
      </c>
      <c r="H76" s="20" t="s">
        <v>53</v>
      </c>
      <c r="I76" s="18" t="s">
        <v>54</v>
      </c>
      <c r="J76" s="9" t="s">
        <v>94</v>
      </c>
    </row>
    <row r="77" spans="1:10" s="10" customFormat="1" x14ac:dyDescent="0.25">
      <c r="A77" s="16" t="s">
        <v>419</v>
      </c>
      <c r="B77" s="18" t="s">
        <v>372</v>
      </c>
      <c r="C77" s="18"/>
      <c r="D77" s="18" t="s">
        <v>371</v>
      </c>
      <c r="E77" s="19">
        <v>854.78</v>
      </c>
      <c r="F77" s="20" t="s">
        <v>10</v>
      </c>
      <c r="G77" s="18" t="s">
        <v>168</v>
      </c>
      <c r="H77" s="20" t="s">
        <v>43</v>
      </c>
      <c r="I77" s="18" t="s">
        <v>44</v>
      </c>
      <c r="J77" s="9" t="s">
        <v>94</v>
      </c>
    </row>
    <row r="78" spans="1:10" s="10" customFormat="1" x14ac:dyDescent="0.25">
      <c r="A78" s="16" t="s">
        <v>420</v>
      </c>
      <c r="B78" s="18" t="s">
        <v>306</v>
      </c>
      <c r="C78" s="18" t="s">
        <v>373</v>
      </c>
      <c r="D78" s="18" t="s">
        <v>374</v>
      </c>
      <c r="E78" s="19">
        <v>148.46</v>
      </c>
      <c r="F78" s="20" t="s">
        <v>10</v>
      </c>
      <c r="G78" s="18" t="s">
        <v>168</v>
      </c>
      <c r="H78" s="20" t="s">
        <v>100</v>
      </c>
      <c r="I78" s="18" t="s">
        <v>101</v>
      </c>
      <c r="J78" s="9" t="s">
        <v>94</v>
      </c>
    </row>
    <row r="79" spans="1:10" s="15" customFormat="1" x14ac:dyDescent="0.25">
      <c r="A79" s="16" t="s">
        <v>421</v>
      </c>
      <c r="B79" s="18" t="s">
        <v>307</v>
      </c>
      <c r="C79" s="18" t="s">
        <v>376</v>
      </c>
      <c r="D79" s="18" t="s">
        <v>375</v>
      </c>
      <c r="E79" s="19">
        <v>108.5</v>
      </c>
      <c r="F79" s="20" t="s">
        <v>10</v>
      </c>
      <c r="G79" s="18" t="s">
        <v>168</v>
      </c>
      <c r="H79" s="20" t="s">
        <v>100</v>
      </c>
      <c r="I79" s="18" t="s">
        <v>101</v>
      </c>
      <c r="J79" s="9" t="s">
        <v>94</v>
      </c>
    </row>
    <row r="80" spans="1:10" s="15" customFormat="1" x14ac:dyDescent="0.25">
      <c r="A80" s="16" t="s">
        <v>422</v>
      </c>
      <c r="B80" s="18" t="s">
        <v>308</v>
      </c>
      <c r="C80" s="18" t="s">
        <v>377</v>
      </c>
      <c r="D80" s="18" t="s">
        <v>378</v>
      </c>
      <c r="E80" s="19">
        <v>477.5</v>
      </c>
      <c r="F80" s="20" t="s">
        <v>10</v>
      </c>
      <c r="G80" s="18" t="s">
        <v>168</v>
      </c>
      <c r="H80" s="20" t="s">
        <v>43</v>
      </c>
      <c r="I80" s="18" t="s">
        <v>44</v>
      </c>
      <c r="J80" s="9" t="s">
        <v>94</v>
      </c>
    </row>
    <row r="81" spans="1:10" s="15" customFormat="1" x14ac:dyDescent="0.25">
      <c r="A81" s="16" t="s">
        <v>423</v>
      </c>
      <c r="B81" s="18" t="s">
        <v>379</v>
      </c>
      <c r="C81" s="18" t="s">
        <v>380</v>
      </c>
      <c r="D81" s="18" t="s">
        <v>381</v>
      </c>
      <c r="E81" s="19">
        <v>2345</v>
      </c>
      <c r="F81" s="20" t="s">
        <v>10</v>
      </c>
      <c r="G81" s="18" t="s">
        <v>168</v>
      </c>
      <c r="H81" s="20" t="s">
        <v>43</v>
      </c>
      <c r="I81" s="18" t="s">
        <v>44</v>
      </c>
      <c r="J81" s="9" t="s">
        <v>94</v>
      </c>
    </row>
    <row r="82" spans="1:10" s="15" customFormat="1" x14ac:dyDescent="0.25">
      <c r="A82" s="16" t="s">
        <v>424</v>
      </c>
      <c r="B82" s="18" t="s">
        <v>382</v>
      </c>
      <c r="C82" s="18"/>
      <c r="D82" s="18" t="s">
        <v>383</v>
      </c>
      <c r="E82" s="19">
        <v>3571</v>
      </c>
      <c r="F82" s="20" t="s">
        <v>10</v>
      </c>
      <c r="G82" s="18" t="s">
        <v>168</v>
      </c>
      <c r="H82" s="20" t="s">
        <v>309</v>
      </c>
      <c r="I82" s="18" t="s">
        <v>384</v>
      </c>
      <c r="J82" s="9" t="s">
        <v>94</v>
      </c>
    </row>
    <row r="83" spans="1:10" s="15" customFormat="1" x14ac:dyDescent="0.25">
      <c r="A83" s="16" t="s">
        <v>425</v>
      </c>
      <c r="B83" s="18" t="s">
        <v>386</v>
      </c>
      <c r="C83" s="18" t="s">
        <v>387</v>
      </c>
      <c r="D83" s="26" t="s">
        <v>388</v>
      </c>
      <c r="E83" s="19">
        <v>120</v>
      </c>
      <c r="F83" s="20" t="s">
        <v>10</v>
      </c>
      <c r="G83" s="18" t="s">
        <v>168</v>
      </c>
      <c r="H83" s="20" t="s">
        <v>11</v>
      </c>
      <c r="I83" s="18" t="s">
        <v>12</v>
      </c>
      <c r="J83" s="9" t="s">
        <v>94</v>
      </c>
    </row>
    <row r="84" spans="1:10" s="15" customFormat="1" x14ac:dyDescent="0.25">
      <c r="A84" s="16" t="s">
        <v>426</v>
      </c>
      <c r="B84" s="18" t="s">
        <v>389</v>
      </c>
      <c r="C84" s="27">
        <v>27105220463</v>
      </c>
      <c r="D84" s="18" t="s">
        <v>390</v>
      </c>
      <c r="E84" s="19">
        <v>2000</v>
      </c>
      <c r="F84" s="20" t="s">
        <v>10</v>
      </c>
      <c r="G84" s="18" t="s">
        <v>168</v>
      </c>
      <c r="H84" s="20" t="s">
        <v>11</v>
      </c>
      <c r="I84" s="18" t="s">
        <v>12</v>
      </c>
      <c r="J84" s="9" t="s">
        <v>94</v>
      </c>
    </row>
    <row r="85" spans="1:10" s="15" customFormat="1" x14ac:dyDescent="0.25">
      <c r="A85" s="16" t="s">
        <v>427</v>
      </c>
      <c r="B85" s="18" t="s">
        <v>310</v>
      </c>
      <c r="C85" s="18" t="s">
        <v>391</v>
      </c>
      <c r="D85" s="18" t="s">
        <v>392</v>
      </c>
      <c r="E85" s="19">
        <v>1615</v>
      </c>
      <c r="F85" s="20" t="s">
        <v>10</v>
      </c>
      <c r="G85" s="18" t="s">
        <v>168</v>
      </c>
      <c r="H85" s="20" t="s">
        <v>43</v>
      </c>
      <c r="I85" s="18" t="s">
        <v>44</v>
      </c>
      <c r="J85" s="9" t="s">
        <v>94</v>
      </c>
    </row>
    <row r="86" spans="1:10" s="15" customFormat="1" x14ac:dyDescent="0.25">
      <c r="A86" s="16" t="s">
        <v>428</v>
      </c>
      <c r="B86" s="18" t="s">
        <v>393</v>
      </c>
      <c r="C86" s="18" t="s">
        <v>394</v>
      </c>
      <c r="D86" s="18" t="s">
        <v>395</v>
      </c>
      <c r="E86" s="19">
        <v>4000</v>
      </c>
      <c r="F86" s="20" t="s">
        <v>10</v>
      </c>
      <c r="G86" s="18" t="s">
        <v>168</v>
      </c>
      <c r="H86" s="20" t="s">
        <v>11</v>
      </c>
      <c r="I86" s="18" t="s">
        <v>12</v>
      </c>
      <c r="J86" s="9" t="s">
        <v>94</v>
      </c>
    </row>
    <row r="87" spans="1:10" s="15" customFormat="1" x14ac:dyDescent="0.25">
      <c r="A87" s="16" t="s">
        <v>429</v>
      </c>
      <c r="B87" s="18" t="s">
        <v>393</v>
      </c>
      <c r="C87" s="18" t="s">
        <v>394</v>
      </c>
      <c r="D87" s="18" t="s">
        <v>395</v>
      </c>
      <c r="E87" s="19">
        <v>2640.6</v>
      </c>
      <c r="F87" s="20" t="s">
        <v>10</v>
      </c>
      <c r="G87" s="18" t="s">
        <v>168</v>
      </c>
      <c r="H87" s="20" t="s">
        <v>29</v>
      </c>
      <c r="I87" s="18" t="s">
        <v>30</v>
      </c>
      <c r="J87" s="9" t="s">
        <v>94</v>
      </c>
    </row>
    <row r="88" spans="1:10" s="15" customFormat="1" x14ac:dyDescent="0.25">
      <c r="A88" s="16" t="s">
        <v>430</v>
      </c>
      <c r="B88" s="18" t="s">
        <v>35</v>
      </c>
      <c r="C88" s="18" t="s">
        <v>36</v>
      </c>
      <c r="D88" s="18" t="s">
        <v>37</v>
      </c>
      <c r="E88" s="19">
        <v>100</v>
      </c>
      <c r="F88" s="20" t="s">
        <v>10</v>
      </c>
      <c r="G88" s="18" t="s">
        <v>168</v>
      </c>
      <c r="H88" s="20" t="s">
        <v>18</v>
      </c>
      <c r="I88" s="18" t="s">
        <v>19</v>
      </c>
      <c r="J88" s="9" t="s">
        <v>94</v>
      </c>
    </row>
    <row r="89" spans="1:10" s="15" customFormat="1" x14ac:dyDescent="0.25">
      <c r="A89" s="16" t="s">
        <v>431</v>
      </c>
      <c r="B89" s="18" t="s">
        <v>55</v>
      </c>
      <c r="C89" s="18" t="s">
        <v>56</v>
      </c>
      <c r="D89" s="18" t="s">
        <v>57</v>
      </c>
      <c r="E89" s="19">
        <f>248.85+370+80+1150</f>
        <v>1848.85</v>
      </c>
      <c r="F89" s="20" t="s">
        <v>10</v>
      </c>
      <c r="G89" s="18" t="s">
        <v>168</v>
      </c>
      <c r="H89" s="20" t="s">
        <v>43</v>
      </c>
      <c r="I89" s="18" t="s">
        <v>44</v>
      </c>
      <c r="J89" s="9" t="s">
        <v>94</v>
      </c>
    </row>
    <row r="90" spans="1:10" s="15" customFormat="1" x14ac:dyDescent="0.25">
      <c r="A90" s="16" t="s">
        <v>432</v>
      </c>
      <c r="B90" s="18" t="s">
        <v>61</v>
      </c>
      <c r="C90" s="18" t="s">
        <v>62</v>
      </c>
      <c r="D90" s="18" t="s">
        <v>63</v>
      </c>
      <c r="E90" s="19">
        <v>2494.81</v>
      </c>
      <c r="F90" s="20" t="s">
        <v>10</v>
      </c>
      <c r="G90" s="18" t="s">
        <v>168</v>
      </c>
      <c r="H90" s="20" t="s">
        <v>64</v>
      </c>
      <c r="I90" s="18" t="s">
        <v>65</v>
      </c>
      <c r="J90" s="9" t="s">
        <v>94</v>
      </c>
    </row>
    <row r="91" spans="1:10" s="15" customFormat="1" x14ac:dyDescent="0.25">
      <c r="A91" s="16" t="s">
        <v>433</v>
      </c>
      <c r="B91" s="18" t="s">
        <v>66</v>
      </c>
      <c r="C91" s="18" t="s">
        <v>67</v>
      </c>
      <c r="D91" s="18" t="s">
        <v>68</v>
      </c>
      <c r="E91" s="19">
        <v>27.58</v>
      </c>
      <c r="F91" s="20" t="s">
        <v>10</v>
      </c>
      <c r="G91" s="18" t="s">
        <v>168</v>
      </c>
      <c r="H91" s="20" t="s">
        <v>69</v>
      </c>
      <c r="I91" s="18" t="s">
        <v>70</v>
      </c>
      <c r="J91" s="9" t="s">
        <v>94</v>
      </c>
    </row>
    <row r="92" spans="1:10" s="15" customFormat="1" x14ac:dyDescent="0.25">
      <c r="A92" s="16" t="s">
        <v>434</v>
      </c>
      <c r="B92" s="18" t="s">
        <v>77</v>
      </c>
      <c r="C92" s="18" t="s">
        <v>78</v>
      </c>
      <c r="D92" s="18" t="s">
        <v>79</v>
      </c>
      <c r="E92" s="19">
        <f>11.32+20.72</f>
        <v>32.04</v>
      </c>
      <c r="F92" s="20" t="s">
        <v>10</v>
      </c>
      <c r="G92" s="18" t="s">
        <v>168</v>
      </c>
      <c r="H92" s="20" t="s">
        <v>23</v>
      </c>
      <c r="I92" s="18" t="s">
        <v>24</v>
      </c>
      <c r="J92" s="9" t="s">
        <v>94</v>
      </c>
    </row>
    <row r="93" spans="1:10" s="15" customFormat="1" x14ac:dyDescent="0.25">
      <c r="A93" s="16" t="s">
        <v>435</v>
      </c>
      <c r="B93" s="18" t="s">
        <v>77</v>
      </c>
      <c r="C93" s="18" t="s">
        <v>78</v>
      </c>
      <c r="D93" s="18" t="s">
        <v>79</v>
      </c>
      <c r="E93" s="19">
        <v>2.78</v>
      </c>
      <c r="F93" s="20" t="s">
        <v>10</v>
      </c>
      <c r="G93" s="18" t="s">
        <v>168</v>
      </c>
      <c r="H93" s="20" t="s">
        <v>25</v>
      </c>
      <c r="I93" s="18" t="s">
        <v>26</v>
      </c>
      <c r="J93" s="9" t="s">
        <v>94</v>
      </c>
    </row>
    <row r="94" spans="1:10" s="15" customFormat="1" x14ac:dyDescent="0.25">
      <c r="A94" s="16" t="s">
        <v>436</v>
      </c>
      <c r="B94" s="18" t="s">
        <v>82</v>
      </c>
      <c r="C94" s="18" t="s">
        <v>83</v>
      </c>
      <c r="D94" s="18" t="s">
        <v>84</v>
      </c>
      <c r="E94" s="19">
        <v>37500</v>
      </c>
      <c r="F94" s="20" t="s">
        <v>10</v>
      </c>
      <c r="G94" s="18" t="s">
        <v>168</v>
      </c>
      <c r="H94" s="20" t="s">
        <v>41</v>
      </c>
      <c r="I94" s="18" t="s">
        <v>42</v>
      </c>
      <c r="J94" s="9" t="s">
        <v>94</v>
      </c>
    </row>
    <row r="95" spans="1:10" s="15" customFormat="1" x14ac:dyDescent="0.25">
      <c r="A95" s="16" t="s">
        <v>437</v>
      </c>
      <c r="B95" s="18" t="s">
        <v>87</v>
      </c>
      <c r="C95" s="18" t="s">
        <v>88</v>
      </c>
      <c r="D95" s="18" t="s">
        <v>89</v>
      </c>
      <c r="E95" s="19">
        <v>138.11000000000001</v>
      </c>
      <c r="F95" s="20" t="s">
        <v>10</v>
      </c>
      <c r="G95" s="18" t="s">
        <v>168</v>
      </c>
      <c r="H95" s="20" t="s">
        <v>69</v>
      </c>
      <c r="I95" s="18" t="s">
        <v>70</v>
      </c>
      <c r="J95" s="9" t="s">
        <v>94</v>
      </c>
    </row>
    <row r="96" spans="1:10" s="17" customFormat="1" x14ac:dyDescent="0.25">
      <c r="A96" s="16" t="s">
        <v>438</v>
      </c>
      <c r="B96" s="18" t="s">
        <v>110</v>
      </c>
      <c r="C96" s="18" t="s">
        <v>111</v>
      </c>
      <c r="D96" s="18" t="s">
        <v>112</v>
      </c>
      <c r="E96" s="19">
        <v>101</v>
      </c>
      <c r="F96" s="20" t="s">
        <v>10</v>
      </c>
      <c r="G96" s="18" t="s">
        <v>168</v>
      </c>
      <c r="H96" s="20" t="s">
        <v>100</v>
      </c>
      <c r="I96" s="18" t="s">
        <v>101</v>
      </c>
      <c r="J96" s="9" t="s">
        <v>94</v>
      </c>
    </row>
    <row r="97" spans="1:10" s="15" customFormat="1" x14ac:dyDescent="0.25">
      <c r="A97" s="16" t="s">
        <v>439</v>
      </c>
      <c r="B97" s="18" t="s">
        <v>116</v>
      </c>
      <c r="C97" s="18" t="s">
        <v>117</v>
      </c>
      <c r="D97" s="18" t="s">
        <v>118</v>
      </c>
      <c r="E97" s="19">
        <f>1423.08+1850.24</f>
        <v>3273.3199999999997</v>
      </c>
      <c r="F97" s="20" t="s">
        <v>10</v>
      </c>
      <c r="G97" s="18" t="s">
        <v>168</v>
      </c>
      <c r="H97" s="20" t="s">
        <v>41</v>
      </c>
      <c r="I97" s="18" t="s">
        <v>42</v>
      </c>
      <c r="J97" s="9" t="s">
        <v>94</v>
      </c>
    </row>
    <row r="98" spans="1:10" s="15" customFormat="1" x14ac:dyDescent="0.25">
      <c r="A98" s="16" t="s">
        <v>440</v>
      </c>
      <c r="B98" s="18" t="s">
        <v>124</v>
      </c>
      <c r="C98" s="18" t="s">
        <v>123</v>
      </c>
      <c r="D98" s="18" t="s">
        <v>125</v>
      </c>
      <c r="E98" s="19">
        <v>545.07000000000005</v>
      </c>
      <c r="F98" s="20" t="s">
        <v>10</v>
      </c>
      <c r="G98" s="18" t="s">
        <v>168</v>
      </c>
      <c r="H98" s="20" t="s">
        <v>25</v>
      </c>
      <c r="I98" s="18" t="s">
        <v>26</v>
      </c>
      <c r="J98" s="9" t="s">
        <v>94</v>
      </c>
    </row>
    <row r="99" spans="1:10" s="15" customFormat="1" x14ac:dyDescent="0.25">
      <c r="A99" s="16" t="s">
        <v>441</v>
      </c>
      <c r="B99" s="18" t="s">
        <v>127</v>
      </c>
      <c r="C99" s="18" t="s">
        <v>126</v>
      </c>
      <c r="D99" s="18" t="s">
        <v>128</v>
      </c>
      <c r="E99" s="19">
        <f>25.8+169.23</f>
        <v>195.03</v>
      </c>
      <c r="F99" s="20" t="s">
        <v>10</v>
      </c>
      <c r="G99" s="18" t="s">
        <v>168</v>
      </c>
      <c r="H99" s="20" t="s">
        <v>85</v>
      </c>
      <c r="I99" s="18" t="s">
        <v>86</v>
      </c>
      <c r="J99" s="9" t="s">
        <v>94</v>
      </c>
    </row>
    <row r="100" spans="1:10" s="15" customFormat="1" x14ac:dyDescent="0.25">
      <c r="A100" s="16" t="s">
        <v>442</v>
      </c>
      <c r="B100" s="18" t="s">
        <v>129</v>
      </c>
      <c r="C100" s="18" t="s">
        <v>130</v>
      </c>
      <c r="D100" s="18" t="s">
        <v>131</v>
      </c>
      <c r="E100" s="19">
        <f>192.85+1500.84</f>
        <v>1693.6899999999998</v>
      </c>
      <c r="F100" s="20" t="s">
        <v>10</v>
      </c>
      <c r="G100" s="18" t="s">
        <v>168</v>
      </c>
      <c r="H100" s="20" t="s">
        <v>85</v>
      </c>
      <c r="I100" s="18" t="s">
        <v>86</v>
      </c>
      <c r="J100" s="20" t="s">
        <v>94</v>
      </c>
    </row>
    <row r="101" spans="1:10" s="15" customFormat="1" x14ac:dyDescent="0.25">
      <c r="A101" s="16" t="s">
        <v>443</v>
      </c>
      <c r="B101" s="17" t="s">
        <v>133</v>
      </c>
      <c r="C101" s="28">
        <v>39048902955</v>
      </c>
      <c r="D101" s="17" t="s">
        <v>132</v>
      </c>
      <c r="E101" s="29">
        <f>328.17+465.42</f>
        <v>793.59</v>
      </c>
      <c r="F101" s="20" t="s">
        <v>10</v>
      </c>
      <c r="G101" s="18" t="s">
        <v>168</v>
      </c>
      <c r="H101" s="20" t="s">
        <v>25</v>
      </c>
      <c r="I101" s="18" t="s">
        <v>26</v>
      </c>
      <c r="J101" s="20" t="s">
        <v>94</v>
      </c>
    </row>
    <row r="102" spans="1:10" s="15" customFormat="1" x14ac:dyDescent="0.25">
      <c r="A102" s="16" t="s">
        <v>444</v>
      </c>
      <c r="B102" s="17" t="s">
        <v>136</v>
      </c>
      <c r="C102" s="28">
        <v>27759560625</v>
      </c>
      <c r="D102" s="17" t="s">
        <v>137</v>
      </c>
      <c r="E102" s="29">
        <v>723.39</v>
      </c>
      <c r="F102" s="20" t="s">
        <v>10</v>
      </c>
      <c r="G102" s="18" t="s">
        <v>168</v>
      </c>
      <c r="H102" s="20" t="s">
        <v>23</v>
      </c>
      <c r="I102" s="18" t="s">
        <v>24</v>
      </c>
      <c r="J102" s="20" t="s">
        <v>94</v>
      </c>
    </row>
    <row r="103" spans="1:10" s="15" customFormat="1" x14ac:dyDescent="0.25">
      <c r="A103" s="16" t="s">
        <v>445</v>
      </c>
      <c r="B103" s="17" t="s">
        <v>136</v>
      </c>
      <c r="C103" s="28">
        <v>27759560625</v>
      </c>
      <c r="D103" s="17" t="s">
        <v>137</v>
      </c>
      <c r="E103" s="29">
        <v>117.5</v>
      </c>
      <c r="F103" s="20" t="s">
        <v>10</v>
      </c>
      <c r="G103" s="18" t="s">
        <v>168</v>
      </c>
      <c r="H103" s="20" t="s">
        <v>29</v>
      </c>
      <c r="I103" s="18" t="s">
        <v>30</v>
      </c>
      <c r="J103" s="20" t="s">
        <v>94</v>
      </c>
    </row>
    <row r="104" spans="1:10" s="15" customFormat="1" x14ac:dyDescent="0.25">
      <c r="A104" s="16" t="s">
        <v>446</v>
      </c>
      <c r="B104" s="17" t="s">
        <v>138</v>
      </c>
      <c r="C104" s="28">
        <v>63073332379</v>
      </c>
      <c r="D104" s="17" t="s">
        <v>139</v>
      </c>
      <c r="E104" s="29">
        <f>2792.01+1603.01</f>
        <v>4395.0200000000004</v>
      </c>
      <c r="F104" s="20" t="s">
        <v>10</v>
      </c>
      <c r="G104" s="18" t="s">
        <v>168</v>
      </c>
      <c r="H104" s="20" t="s">
        <v>23</v>
      </c>
      <c r="I104" s="18" t="s">
        <v>24</v>
      </c>
      <c r="J104" s="20" t="s">
        <v>94</v>
      </c>
    </row>
    <row r="105" spans="1:10" s="15" customFormat="1" x14ac:dyDescent="0.25">
      <c r="A105" s="16" t="s">
        <v>447</v>
      </c>
      <c r="B105" s="17" t="s">
        <v>142</v>
      </c>
      <c r="C105" s="28">
        <v>87939104217</v>
      </c>
      <c r="D105" s="17" t="s">
        <v>143</v>
      </c>
      <c r="E105" s="29">
        <f>671.1+58.72</f>
        <v>729.82</v>
      </c>
      <c r="F105" s="20" t="s">
        <v>10</v>
      </c>
      <c r="G105" s="18" t="s">
        <v>168</v>
      </c>
      <c r="H105" s="20" t="s">
        <v>31</v>
      </c>
      <c r="I105" s="18" t="s">
        <v>32</v>
      </c>
      <c r="J105" s="20" t="s">
        <v>94</v>
      </c>
    </row>
    <row r="106" spans="1:10" s="15" customFormat="1" x14ac:dyDescent="0.25">
      <c r="A106" s="16" t="s">
        <v>448</v>
      </c>
      <c r="B106" s="17" t="s">
        <v>144</v>
      </c>
      <c r="C106" s="28">
        <v>20998990299</v>
      </c>
      <c r="D106" s="17" t="s">
        <v>145</v>
      </c>
      <c r="E106" s="29">
        <f>142.41+56.71+5.7</f>
        <v>204.82</v>
      </c>
      <c r="F106" s="20" t="s">
        <v>10</v>
      </c>
      <c r="G106" s="18" t="s">
        <v>168</v>
      </c>
      <c r="H106" s="20" t="s">
        <v>25</v>
      </c>
      <c r="I106" s="18" t="s">
        <v>26</v>
      </c>
      <c r="J106" s="20" t="s">
        <v>94</v>
      </c>
    </row>
    <row r="107" spans="1:10" s="15" customFormat="1" x14ac:dyDescent="0.25">
      <c r="A107" s="16" t="s">
        <v>449</v>
      </c>
      <c r="B107" s="17" t="s">
        <v>146</v>
      </c>
      <c r="C107" s="28">
        <v>41317489366</v>
      </c>
      <c r="D107" s="17" t="s">
        <v>147</v>
      </c>
      <c r="E107" s="29">
        <f>350.34+204.42+565.8+318.1+132.48+106.55</f>
        <v>1677.6899999999998</v>
      </c>
      <c r="F107" s="20" t="s">
        <v>10</v>
      </c>
      <c r="G107" s="18" t="s">
        <v>168</v>
      </c>
      <c r="H107" s="20" t="s">
        <v>23</v>
      </c>
      <c r="I107" s="18" t="s">
        <v>24</v>
      </c>
      <c r="J107" s="20" t="s">
        <v>94</v>
      </c>
    </row>
    <row r="108" spans="1:10" s="15" customFormat="1" x14ac:dyDescent="0.25">
      <c r="A108" s="16" t="s">
        <v>450</v>
      </c>
      <c r="B108" s="17" t="s">
        <v>152</v>
      </c>
      <c r="C108" s="28">
        <v>33437375299</v>
      </c>
      <c r="D108" s="17" t="s">
        <v>153</v>
      </c>
      <c r="E108" s="29">
        <v>37.49</v>
      </c>
      <c r="F108" s="20" t="s">
        <v>10</v>
      </c>
      <c r="G108" s="18" t="s">
        <v>168</v>
      </c>
      <c r="H108" s="20" t="s">
        <v>33</v>
      </c>
      <c r="I108" s="18" t="s">
        <v>34</v>
      </c>
      <c r="J108" s="20" t="s">
        <v>94</v>
      </c>
    </row>
    <row r="109" spans="1:10" s="15" customFormat="1" x14ac:dyDescent="0.25">
      <c r="A109" s="16" t="s">
        <v>451</v>
      </c>
      <c r="B109" s="17" t="s">
        <v>152</v>
      </c>
      <c r="C109" s="28">
        <v>33437375299</v>
      </c>
      <c r="D109" s="17" t="s">
        <v>153</v>
      </c>
      <c r="E109" s="29">
        <v>9.9</v>
      </c>
      <c r="F109" s="20" t="s">
        <v>10</v>
      </c>
      <c r="G109" s="18" t="s">
        <v>168</v>
      </c>
      <c r="H109" s="20" t="s">
        <v>18</v>
      </c>
      <c r="I109" s="18" t="s">
        <v>19</v>
      </c>
      <c r="J109" s="20" t="s">
        <v>94</v>
      </c>
    </row>
    <row r="110" spans="1:10" s="15" customFormat="1" x14ac:dyDescent="0.25">
      <c r="A110" s="16" t="s">
        <v>452</v>
      </c>
      <c r="B110" s="17" t="s">
        <v>157</v>
      </c>
      <c r="C110" s="28">
        <v>65673920115</v>
      </c>
      <c r="D110" s="17" t="s">
        <v>158</v>
      </c>
      <c r="E110" s="29">
        <v>207.8</v>
      </c>
      <c r="F110" s="20" t="s">
        <v>10</v>
      </c>
      <c r="G110" s="18" t="s">
        <v>168</v>
      </c>
      <c r="H110" s="20" t="s">
        <v>100</v>
      </c>
      <c r="I110" s="18" t="s">
        <v>101</v>
      </c>
      <c r="J110" s="20" t="s">
        <v>94</v>
      </c>
    </row>
    <row r="111" spans="1:10" s="15" customFormat="1" x14ac:dyDescent="0.25">
      <c r="A111" s="16" t="s">
        <v>453</v>
      </c>
      <c r="B111" s="17" t="s">
        <v>159</v>
      </c>
      <c r="C111" s="28">
        <v>37353413087</v>
      </c>
      <c r="D111" s="17" t="s">
        <v>160</v>
      </c>
      <c r="E111" s="29">
        <f>47.5+47.5+47.5</f>
        <v>142.5</v>
      </c>
      <c r="F111" s="20" t="s">
        <v>10</v>
      </c>
      <c r="G111" s="18" t="s">
        <v>168</v>
      </c>
      <c r="H111" s="20" t="s">
        <v>100</v>
      </c>
      <c r="I111" s="18" t="s">
        <v>101</v>
      </c>
      <c r="J111" s="20" t="s">
        <v>94</v>
      </c>
    </row>
    <row r="112" spans="1:10" s="14" customFormat="1" ht="17.25" x14ac:dyDescent="0.3">
      <c r="A112" s="36" t="s">
        <v>95</v>
      </c>
      <c r="B112" s="36"/>
      <c r="C112" s="36"/>
      <c r="D112" s="36"/>
      <c r="E112" s="11">
        <f>SUBTOTAL(9,E7:E111)</f>
        <v>190992.09</v>
      </c>
      <c r="F112" s="12"/>
      <c r="G112" s="13"/>
      <c r="H112" s="12"/>
      <c r="I112" s="13"/>
      <c r="J112" s="24"/>
    </row>
    <row r="113" spans="1:10" s="15" customFormat="1" x14ac:dyDescent="0.25">
      <c r="A113" s="25" t="s">
        <v>454</v>
      </c>
      <c r="B113" s="18" t="s">
        <v>173</v>
      </c>
      <c r="C113" s="17" t="s">
        <v>96</v>
      </c>
      <c r="D113" s="17" t="s">
        <v>96</v>
      </c>
      <c r="E113" s="19">
        <f>100+155+255</f>
        <v>510</v>
      </c>
      <c r="F113" s="20" t="s">
        <v>10</v>
      </c>
      <c r="G113" s="18" t="s">
        <v>168</v>
      </c>
      <c r="H113" s="20" t="s">
        <v>11</v>
      </c>
      <c r="I113" s="18" t="s">
        <v>12</v>
      </c>
      <c r="J113" s="20" t="s">
        <v>94</v>
      </c>
    </row>
    <row r="114" spans="1:10" s="15" customFormat="1" x14ac:dyDescent="0.25">
      <c r="A114" s="25" t="s">
        <v>455</v>
      </c>
      <c r="B114" s="18" t="s">
        <v>174</v>
      </c>
      <c r="C114" s="17" t="s">
        <v>96</v>
      </c>
      <c r="D114" s="17" t="s">
        <v>96</v>
      </c>
      <c r="E114" s="19">
        <v>1340</v>
      </c>
      <c r="F114" s="20" t="s">
        <v>10</v>
      </c>
      <c r="G114" s="18" t="s">
        <v>168</v>
      </c>
      <c r="H114" s="20" t="s">
        <v>64</v>
      </c>
      <c r="I114" s="18" t="s">
        <v>65</v>
      </c>
      <c r="J114" s="20" t="s">
        <v>94</v>
      </c>
    </row>
    <row r="115" spans="1:10" s="15" customFormat="1" x14ac:dyDescent="0.25">
      <c r="A115" s="25" t="s">
        <v>456</v>
      </c>
      <c r="B115" s="18" t="s">
        <v>172</v>
      </c>
      <c r="C115" s="17" t="s">
        <v>96</v>
      </c>
      <c r="D115" s="17" t="s">
        <v>96</v>
      </c>
      <c r="E115" s="19">
        <v>875</v>
      </c>
      <c r="F115" s="20" t="s">
        <v>10</v>
      </c>
      <c r="G115" s="18" t="s">
        <v>168</v>
      </c>
      <c r="H115" s="20" t="s">
        <v>64</v>
      </c>
      <c r="I115" s="18" t="s">
        <v>65</v>
      </c>
      <c r="J115" s="20" t="s">
        <v>94</v>
      </c>
    </row>
    <row r="116" spans="1:10" s="15" customFormat="1" x14ac:dyDescent="0.25">
      <c r="A116" s="25" t="s">
        <v>457</v>
      </c>
      <c r="B116" s="18" t="s">
        <v>175</v>
      </c>
      <c r="C116" s="17" t="s">
        <v>96</v>
      </c>
      <c r="D116" s="17" t="s">
        <v>96</v>
      </c>
      <c r="E116" s="19">
        <v>400</v>
      </c>
      <c r="F116" s="20" t="s">
        <v>10</v>
      </c>
      <c r="G116" s="18" t="s">
        <v>168</v>
      </c>
      <c r="H116" s="20" t="s">
        <v>64</v>
      </c>
      <c r="I116" s="18" t="s">
        <v>65</v>
      </c>
      <c r="J116" s="20" t="s">
        <v>94</v>
      </c>
    </row>
    <row r="117" spans="1:10" s="15" customFormat="1" x14ac:dyDescent="0.25">
      <c r="A117" s="25" t="s">
        <v>458</v>
      </c>
      <c r="B117" s="18" t="s">
        <v>218</v>
      </c>
      <c r="C117" s="17" t="s">
        <v>96</v>
      </c>
      <c r="D117" s="17" t="s">
        <v>96</v>
      </c>
      <c r="E117" s="19">
        <v>500</v>
      </c>
      <c r="F117" s="20" t="s">
        <v>10</v>
      </c>
      <c r="G117" s="18" t="s">
        <v>168</v>
      </c>
      <c r="H117" s="20" t="s">
        <v>85</v>
      </c>
      <c r="I117" s="18" t="s">
        <v>86</v>
      </c>
      <c r="J117" s="20" t="s">
        <v>94</v>
      </c>
    </row>
    <row r="118" spans="1:10" s="15" customFormat="1" x14ac:dyDescent="0.25">
      <c r="A118" s="25" t="s">
        <v>459</v>
      </c>
      <c r="B118" s="18" t="s">
        <v>226</v>
      </c>
      <c r="C118" s="17" t="s">
        <v>96</v>
      </c>
      <c r="D118" s="17" t="s">
        <v>96</v>
      </c>
      <c r="E118" s="19">
        <f>181.25+156.25</f>
        <v>337.5</v>
      </c>
      <c r="F118" s="20" t="s">
        <v>10</v>
      </c>
      <c r="G118" s="18" t="s">
        <v>168</v>
      </c>
      <c r="H118" s="20" t="s">
        <v>18</v>
      </c>
      <c r="I118" s="18" t="s">
        <v>19</v>
      </c>
      <c r="J118" s="20" t="s">
        <v>94</v>
      </c>
    </row>
    <row r="119" spans="1:10" s="15" customFormat="1" x14ac:dyDescent="0.25">
      <c r="A119" s="25" t="s">
        <v>460</v>
      </c>
      <c r="B119" s="18" t="s">
        <v>305</v>
      </c>
      <c r="C119" s="17" t="s">
        <v>96</v>
      </c>
      <c r="D119" s="17" t="s">
        <v>96</v>
      </c>
      <c r="E119" s="19">
        <v>210</v>
      </c>
      <c r="F119" s="20" t="s">
        <v>10</v>
      </c>
      <c r="G119" s="18" t="s">
        <v>168</v>
      </c>
      <c r="H119" s="20" t="s">
        <v>100</v>
      </c>
      <c r="I119" s="18" t="s">
        <v>101</v>
      </c>
      <c r="J119" s="20" t="s">
        <v>94</v>
      </c>
    </row>
    <row r="120" spans="1:10" s="15" customFormat="1" x14ac:dyDescent="0.25">
      <c r="A120" s="25" t="s">
        <v>164</v>
      </c>
      <c r="B120" s="18" t="s">
        <v>385</v>
      </c>
      <c r="C120" s="17" t="s">
        <v>96</v>
      </c>
      <c r="D120" s="17" t="s">
        <v>96</v>
      </c>
      <c r="E120" s="19">
        <v>266</v>
      </c>
      <c r="F120" s="20" t="s">
        <v>10</v>
      </c>
      <c r="G120" s="18" t="s">
        <v>168</v>
      </c>
      <c r="H120" s="20" t="s">
        <v>41</v>
      </c>
      <c r="I120" s="18" t="s">
        <v>42</v>
      </c>
      <c r="J120" s="20" t="s">
        <v>94</v>
      </c>
    </row>
    <row r="121" spans="1:10" s="15" customFormat="1" x14ac:dyDescent="0.25">
      <c r="A121" s="25" t="s">
        <v>461</v>
      </c>
      <c r="B121" s="30" t="s">
        <v>109</v>
      </c>
      <c r="C121" s="17" t="s">
        <v>96</v>
      </c>
      <c r="D121" s="17" t="s">
        <v>96</v>
      </c>
      <c r="E121" s="29">
        <f>117.7+272.6+64.2</f>
        <v>454.5</v>
      </c>
      <c r="F121" s="20" t="s">
        <v>10</v>
      </c>
      <c r="G121" s="18" t="s">
        <v>168</v>
      </c>
      <c r="H121" s="20" t="s">
        <v>100</v>
      </c>
      <c r="I121" s="18" t="s">
        <v>101</v>
      </c>
      <c r="J121" s="20" t="s">
        <v>94</v>
      </c>
    </row>
    <row r="122" spans="1:10" s="15" customFormat="1" x14ac:dyDescent="0.25">
      <c r="A122" s="25" t="s">
        <v>462</v>
      </c>
      <c r="B122" s="30" t="s">
        <v>154</v>
      </c>
      <c r="C122" s="17" t="s">
        <v>96</v>
      </c>
      <c r="D122" s="17" t="s">
        <v>96</v>
      </c>
      <c r="E122" s="29">
        <v>1407</v>
      </c>
      <c r="F122" s="20" t="s">
        <v>10</v>
      </c>
      <c r="G122" s="18" t="s">
        <v>168</v>
      </c>
      <c r="H122" s="20" t="s">
        <v>64</v>
      </c>
      <c r="I122" s="18" t="s">
        <v>65</v>
      </c>
      <c r="J122" s="20" t="s">
        <v>94</v>
      </c>
    </row>
    <row r="123" spans="1:10" s="15" customFormat="1" x14ac:dyDescent="0.25">
      <c r="A123" s="25" t="s">
        <v>483</v>
      </c>
      <c r="B123" s="30" t="s">
        <v>463</v>
      </c>
      <c r="C123" s="17" t="s">
        <v>96</v>
      </c>
      <c r="D123" s="17" t="s">
        <v>96</v>
      </c>
      <c r="E123" s="29">
        <f>160+30.45+14.34+10.75</f>
        <v>215.54</v>
      </c>
      <c r="F123" s="9" t="s">
        <v>10</v>
      </c>
      <c r="G123" s="8" t="s">
        <v>168</v>
      </c>
      <c r="H123" s="9" t="s">
        <v>41</v>
      </c>
      <c r="I123" s="8" t="s">
        <v>464</v>
      </c>
      <c r="J123" s="20" t="s">
        <v>94</v>
      </c>
    </row>
    <row r="124" spans="1:10" s="15" customFormat="1" x14ac:dyDescent="0.25">
      <c r="A124" s="25" t="s">
        <v>484</v>
      </c>
      <c r="B124" s="30" t="s">
        <v>466</v>
      </c>
      <c r="C124" s="17" t="s">
        <v>96</v>
      </c>
      <c r="D124" s="17" t="s">
        <v>96</v>
      </c>
      <c r="E124" s="29">
        <f>400+70.05+35.38+26.54</f>
        <v>531.97</v>
      </c>
      <c r="F124" s="9" t="s">
        <v>10</v>
      </c>
      <c r="G124" s="8" t="s">
        <v>168</v>
      </c>
      <c r="H124" s="9" t="s">
        <v>41</v>
      </c>
      <c r="I124" s="8" t="s">
        <v>464</v>
      </c>
      <c r="J124" s="20" t="s">
        <v>94</v>
      </c>
    </row>
    <row r="125" spans="1:10" s="15" customFormat="1" x14ac:dyDescent="0.25">
      <c r="A125" s="25" t="s">
        <v>485</v>
      </c>
      <c r="B125" s="30" t="s">
        <v>467</v>
      </c>
      <c r="C125" s="17" t="s">
        <v>96</v>
      </c>
      <c r="D125" s="17" t="s">
        <v>96</v>
      </c>
      <c r="E125" s="29">
        <f>400+62.69+34.83+26.12</f>
        <v>523.64</v>
      </c>
      <c r="F125" s="9" t="s">
        <v>10</v>
      </c>
      <c r="G125" s="8" t="s">
        <v>168</v>
      </c>
      <c r="H125" s="9" t="s">
        <v>41</v>
      </c>
      <c r="I125" s="8" t="s">
        <v>464</v>
      </c>
      <c r="J125" s="20" t="s">
        <v>94</v>
      </c>
    </row>
    <row r="126" spans="1:10" s="15" customFormat="1" x14ac:dyDescent="0.25">
      <c r="A126" s="25" t="s">
        <v>486</v>
      </c>
      <c r="B126" s="30" t="s">
        <v>468</v>
      </c>
      <c r="C126" s="17" t="s">
        <v>96</v>
      </c>
      <c r="D126" s="17" t="s">
        <v>96</v>
      </c>
      <c r="E126" s="29">
        <f>322.73+80.68+44.82+33.62</f>
        <v>481.85</v>
      </c>
      <c r="F126" s="9" t="s">
        <v>10</v>
      </c>
      <c r="G126" s="8" t="s">
        <v>168</v>
      </c>
      <c r="H126" s="9" t="s">
        <v>140</v>
      </c>
      <c r="I126" s="43" t="s">
        <v>469</v>
      </c>
      <c r="J126" s="20" t="s">
        <v>94</v>
      </c>
    </row>
    <row r="127" spans="1:10" s="15" customFormat="1" x14ac:dyDescent="0.25">
      <c r="A127" s="25" t="s">
        <v>487</v>
      </c>
      <c r="B127" s="30" t="s">
        <v>470</v>
      </c>
      <c r="C127" s="17" t="s">
        <v>96</v>
      </c>
      <c r="D127" s="17" t="s">
        <v>96</v>
      </c>
      <c r="E127" s="29">
        <f>30.24+7.56+4.2+3.15</f>
        <v>45.15</v>
      </c>
      <c r="F127" s="9" t="s">
        <v>10</v>
      </c>
      <c r="G127" s="8" t="s">
        <v>168</v>
      </c>
      <c r="H127" s="9" t="s">
        <v>140</v>
      </c>
      <c r="I127" s="43" t="s">
        <v>469</v>
      </c>
      <c r="J127" s="20" t="s">
        <v>94</v>
      </c>
    </row>
    <row r="128" spans="1:10" s="15" customFormat="1" x14ac:dyDescent="0.25">
      <c r="A128" s="25" t="s">
        <v>488</v>
      </c>
      <c r="B128" s="30" t="s">
        <v>471</v>
      </c>
      <c r="C128" s="17" t="s">
        <v>96</v>
      </c>
      <c r="D128" s="17" t="s">
        <v>96</v>
      </c>
      <c r="E128" s="29">
        <f>478.8+119.7+66.5+49.88</f>
        <v>714.88</v>
      </c>
      <c r="F128" s="9" t="s">
        <v>10</v>
      </c>
      <c r="G128" s="8" t="s">
        <v>168</v>
      </c>
      <c r="H128" s="9" t="s">
        <v>41</v>
      </c>
      <c r="I128" s="43" t="s">
        <v>465</v>
      </c>
      <c r="J128" s="20" t="s">
        <v>94</v>
      </c>
    </row>
    <row r="129" spans="1:11" s="15" customFormat="1" x14ac:dyDescent="0.25">
      <c r="A129" s="25" t="s">
        <v>489</v>
      </c>
      <c r="B129" s="30" t="s">
        <v>472</v>
      </c>
      <c r="C129" s="17" t="s">
        <v>96</v>
      </c>
      <c r="D129" s="17" t="s">
        <v>96</v>
      </c>
      <c r="E129" s="29">
        <f>151.2+37.8+21+15.75</f>
        <v>225.75</v>
      </c>
      <c r="F129" s="9" t="s">
        <v>10</v>
      </c>
      <c r="G129" s="8" t="s">
        <v>168</v>
      </c>
      <c r="H129" s="9" t="s">
        <v>41</v>
      </c>
      <c r="I129" s="43" t="s">
        <v>465</v>
      </c>
      <c r="J129" s="20" t="s">
        <v>94</v>
      </c>
    </row>
    <row r="130" spans="1:11" s="15" customFormat="1" x14ac:dyDescent="0.25">
      <c r="A130" s="25" t="s">
        <v>490</v>
      </c>
      <c r="B130" s="30" t="s">
        <v>473</v>
      </c>
      <c r="C130" s="17" t="s">
        <v>96</v>
      </c>
      <c r="D130" s="17" t="s">
        <v>96</v>
      </c>
      <c r="E130" s="29">
        <f>461.92+130.28+65.8+49.35</f>
        <v>707.35</v>
      </c>
      <c r="F130" s="9" t="s">
        <v>10</v>
      </c>
      <c r="G130" s="8" t="s">
        <v>168</v>
      </c>
      <c r="H130" s="9" t="s">
        <v>41</v>
      </c>
      <c r="I130" s="43" t="s">
        <v>465</v>
      </c>
      <c r="J130" s="20" t="s">
        <v>94</v>
      </c>
    </row>
    <row r="131" spans="1:11" s="15" customFormat="1" x14ac:dyDescent="0.25">
      <c r="A131" s="25" t="s">
        <v>491</v>
      </c>
      <c r="B131" s="30" t="s">
        <v>474</v>
      </c>
      <c r="C131" s="17" t="s">
        <v>96</v>
      </c>
      <c r="D131" s="17" t="s">
        <v>96</v>
      </c>
      <c r="E131" s="29">
        <f>29.48+0.32+4.2+3.15</f>
        <v>37.15</v>
      </c>
      <c r="F131" s="9" t="s">
        <v>10</v>
      </c>
      <c r="G131" s="8" t="s">
        <v>168</v>
      </c>
      <c r="H131" s="9" t="s">
        <v>41</v>
      </c>
      <c r="I131" s="43" t="s">
        <v>465</v>
      </c>
      <c r="J131" s="20" t="s">
        <v>94</v>
      </c>
    </row>
    <row r="132" spans="1:11" s="15" customFormat="1" x14ac:dyDescent="0.25">
      <c r="A132" s="25" t="s">
        <v>492</v>
      </c>
      <c r="B132" s="30" t="s">
        <v>475</v>
      </c>
      <c r="C132" s="17" t="s">
        <v>96</v>
      </c>
      <c r="D132" s="17" t="s">
        <v>96</v>
      </c>
      <c r="E132" s="29">
        <f>350+108.12+50.9+38.18</f>
        <v>547.19999999999993</v>
      </c>
      <c r="F132" s="9" t="s">
        <v>10</v>
      </c>
      <c r="G132" s="8" t="s">
        <v>168</v>
      </c>
      <c r="H132" s="9" t="s">
        <v>41</v>
      </c>
      <c r="I132" s="43" t="s">
        <v>465</v>
      </c>
      <c r="J132" s="20" t="s">
        <v>94</v>
      </c>
    </row>
    <row r="133" spans="1:11" s="15" customFormat="1" x14ac:dyDescent="0.25">
      <c r="A133" s="25" t="s">
        <v>493</v>
      </c>
      <c r="B133" s="30" t="s">
        <v>476</v>
      </c>
      <c r="C133" s="17" t="s">
        <v>96</v>
      </c>
      <c r="D133" s="17" t="s">
        <v>96</v>
      </c>
      <c r="E133" s="29">
        <f>350+87.5+48.61+36.46</f>
        <v>522.57000000000005</v>
      </c>
      <c r="F133" s="9" t="s">
        <v>10</v>
      </c>
      <c r="G133" s="8" t="s">
        <v>168</v>
      </c>
      <c r="H133" s="9" t="s">
        <v>41</v>
      </c>
      <c r="I133" s="43" t="s">
        <v>465</v>
      </c>
      <c r="J133" s="20" t="s">
        <v>94</v>
      </c>
    </row>
    <row r="134" spans="1:11" s="15" customFormat="1" x14ac:dyDescent="0.25">
      <c r="A134" s="25" t="s">
        <v>494</v>
      </c>
      <c r="B134" s="30" t="s">
        <v>477</v>
      </c>
      <c r="C134" s="17" t="s">
        <v>96</v>
      </c>
      <c r="D134" s="17" t="s">
        <v>96</v>
      </c>
      <c r="E134" s="29">
        <f>350+108.12+50.9+38.18</f>
        <v>547.19999999999993</v>
      </c>
      <c r="F134" s="9" t="s">
        <v>10</v>
      </c>
      <c r="G134" s="8" t="s">
        <v>168</v>
      </c>
      <c r="H134" s="9" t="s">
        <v>41</v>
      </c>
      <c r="I134" s="43" t="s">
        <v>465</v>
      </c>
      <c r="J134" s="20" t="s">
        <v>94</v>
      </c>
    </row>
    <row r="135" spans="1:11" s="15" customFormat="1" x14ac:dyDescent="0.25">
      <c r="A135" s="25" t="s">
        <v>495</v>
      </c>
      <c r="B135" s="30" t="s">
        <v>478</v>
      </c>
      <c r="C135" s="17" t="s">
        <v>96</v>
      </c>
      <c r="D135" s="17" t="s">
        <v>96</v>
      </c>
      <c r="E135" s="29">
        <f>450+139+65.45+49.08</f>
        <v>703.53000000000009</v>
      </c>
      <c r="F135" s="9" t="s">
        <v>10</v>
      </c>
      <c r="G135" s="8" t="s">
        <v>168</v>
      </c>
      <c r="H135" s="9" t="s">
        <v>41</v>
      </c>
      <c r="I135" s="43" t="s">
        <v>465</v>
      </c>
      <c r="J135" s="20" t="s">
        <v>94</v>
      </c>
    </row>
    <row r="136" spans="1:11" s="15" customFormat="1" x14ac:dyDescent="0.25">
      <c r="A136" s="25" t="s">
        <v>496</v>
      </c>
      <c r="B136" s="30" t="s">
        <v>479</v>
      </c>
      <c r="C136" s="17" t="s">
        <v>96</v>
      </c>
      <c r="D136" s="17" t="s">
        <v>96</v>
      </c>
      <c r="E136" s="29">
        <f>350+108.12+50.9+38.18</f>
        <v>547.19999999999993</v>
      </c>
      <c r="F136" s="9" t="s">
        <v>10</v>
      </c>
      <c r="G136" s="8" t="s">
        <v>168</v>
      </c>
      <c r="H136" s="9" t="s">
        <v>41</v>
      </c>
      <c r="I136" s="43" t="s">
        <v>465</v>
      </c>
      <c r="J136" s="20" t="s">
        <v>94</v>
      </c>
    </row>
    <row r="137" spans="1:11" s="15" customFormat="1" x14ac:dyDescent="0.25">
      <c r="A137" s="25" t="s">
        <v>497</v>
      </c>
      <c r="B137" s="30" t="s">
        <v>468</v>
      </c>
      <c r="C137" s="17" t="s">
        <v>96</v>
      </c>
      <c r="D137" s="17" t="s">
        <v>96</v>
      </c>
      <c r="E137" s="29">
        <f>74.52+18.63+10.35+7.76</f>
        <v>111.25999999999999</v>
      </c>
      <c r="F137" s="9" t="s">
        <v>10</v>
      </c>
      <c r="G137" s="8" t="s">
        <v>168</v>
      </c>
      <c r="H137" s="9" t="s">
        <v>41</v>
      </c>
      <c r="I137" s="43" t="s">
        <v>465</v>
      </c>
      <c r="J137" s="20" t="s">
        <v>94</v>
      </c>
    </row>
    <row r="138" spans="1:11" s="15" customFormat="1" x14ac:dyDescent="0.25">
      <c r="A138" s="25" t="s">
        <v>498</v>
      </c>
      <c r="B138" s="42" t="s">
        <v>480</v>
      </c>
      <c r="C138" s="17" t="s">
        <v>96</v>
      </c>
      <c r="D138" s="17" t="s">
        <v>96</v>
      </c>
      <c r="E138" s="44">
        <f>321+99.16+46.68+35.01</f>
        <v>501.84999999999997</v>
      </c>
      <c r="F138" s="9" t="s">
        <v>10</v>
      </c>
      <c r="G138" s="8" t="s">
        <v>168</v>
      </c>
      <c r="H138" s="9" t="s">
        <v>41</v>
      </c>
      <c r="I138" s="43" t="s">
        <v>465</v>
      </c>
      <c r="J138" s="20" t="s">
        <v>94</v>
      </c>
    </row>
    <row r="139" spans="1:11" s="15" customFormat="1" x14ac:dyDescent="0.25">
      <c r="A139" s="25" t="s">
        <v>499</v>
      </c>
      <c r="B139" s="42" t="s">
        <v>481</v>
      </c>
      <c r="C139" s="17" t="s">
        <v>96</v>
      </c>
      <c r="D139" s="17" t="s">
        <v>96</v>
      </c>
      <c r="E139" s="44">
        <f>144+36+20+15</f>
        <v>215</v>
      </c>
      <c r="F139" s="9" t="s">
        <v>10</v>
      </c>
      <c r="G139" s="8" t="s">
        <v>168</v>
      </c>
      <c r="H139" s="9" t="s">
        <v>41</v>
      </c>
      <c r="I139" s="43" t="s">
        <v>465</v>
      </c>
      <c r="J139" s="20" t="s">
        <v>94</v>
      </c>
    </row>
    <row r="140" spans="1:11" s="15" customFormat="1" x14ac:dyDescent="0.25">
      <c r="A140" s="25" t="s">
        <v>500</v>
      </c>
      <c r="B140" s="42" t="s">
        <v>482</v>
      </c>
      <c r="C140" s="17" t="s">
        <v>96</v>
      </c>
      <c r="D140" s="17" t="s">
        <v>96</v>
      </c>
      <c r="E140" s="44">
        <f>150+37.5+20.83+15.62</f>
        <v>223.95</v>
      </c>
      <c r="F140" s="9" t="s">
        <v>10</v>
      </c>
      <c r="G140" s="8" t="s">
        <v>168</v>
      </c>
      <c r="H140" s="9" t="s">
        <v>41</v>
      </c>
      <c r="I140" s="43" t="s">
        <v>465</v>
      </c>
      <c r="J140" s="20" t="s">
        <v>94</v>
      </c>
    </row>
    <row r="141" spans="1:11" s="14" customFormat="1" ht="17.25" x14ac:dyDescent="0.3">
      <c r="A141" s="36" t="s">
        <v>108</v>
      </c>
      <c r="B141" s="36"/>
      <c r="C141" s="36"/>
      <c r="D141" s="36"/>
      <c r="E141" s="11">
        <f>SUBTOTAL(9,E113:E140)</f>
        <v>13703.040000000005</v>
      </c>
      <c r="F141" s="12"/>
      <c r="G141" s="13"/>
      <c r="H141" s="12"/>
      <c r="I141" s="13"/>
      <c r="J141" s="24"/>
    </row>
    <row r="142" spans="1:11" s="10" customFormat="1" x14ac:dyDescent="0.25">
      <c r="A142" s="25" t="s">
        <v>501</v>
      </c>
      <c r="E142" s="19">
        <v>772908.6</v>
      </c>
      <c r="F142" s="9" t="s">
        <v>10</v>
      </c>
      <c r="G142" s="8" t="s">
        <v>168</v>
      </c>
      <c r="H142" s="31">
        <v>3111</v>
      </c>
      <c r="I142" s="32" t="s">
        <v>13</v>
      </c>
      <c r="J142" s="9" t="s">
        <v>94</v>
      </c>
      <c r="K142" s="33"/>
    </row>
    <row r="143" spans="1:11" s="10" customFormat="1" x14ac:dyDescent="0.25">
      <c r="A143" s="25" t="s">
        <v>502</v>
      </c>
      <c r="E143" s="19">
        <v>26513.33</v>
      </c>
      <c r="F143" s="9" t="s">
        <v>10</v>
      </c>
      <c r="G143" s="8" t="s">
        <v>168</v>
      </c>
      <c r="H143" s="31">
        <v>3121</v>
      </c>
      <c r="I143" s="32" t="s">
        <v>119</v>
      </c>
      <c r="J143" s="9" t="s">
        <v>94</v>
      </c>
      <c r="K143" s="33"/>
    </row>
    <row r="144" spans="1:11" s="10" customFormat="1" x14ac:dyDescent="0.25">
      <c r="A144" s="25" t="s">
        <v>503</v>
      </c>
      <c r="E144" s="19">
        <v>126763.39</v>
      </c>
      <c r="F144" s="9" t="s">
        <v>10</v>
      </c>
      <c r="G144" s="8" t="s">
        <v>168</v>
      </c>
      <c r="H144" s="31">
        <v>3132</v>
      </c>
      <c r="I144" s="32" t="s">
        <v>92</v>
      </c>
      <c r="J144" s="9" t="s">
        <v>94</v>
      </c>
      <c r="K144" s="33"/>
    </row>
    <row r="145" spans="1:11" s="10" customFormat="1" x14ac:dyDescent="0.25">
      <c r="A145" s="25" t="s">
        <v>504</v>
      </c>
      <c r="E145" s="19">
        <v>33846.199999999997</v>
      </c>
      <c r="F145" s="9" t="s">
        <v>10</v>
      </c>
      <c r="G145" s="8" t="s">
        <v>168</v>
      </c>
      <c r="H145" s="31">
        <v>3212</v>
      </c>
      <c r="I145" s="32" t="s">
        <v>120</v>
      </c>
      <c r="J145" s="9" t="s">
        <v>94</v>
      </c>
      <c r="K145" s="33"/>
    </row>
    <row r="146" spans="1:11" s="10" customFormat="1" x14ac:dyDescent="0.25">
      <c r="A146" s="25" t="s">
        <v>505</v>
      </c>
      <c r="E146" s="19">
        <v>504</v>
      </c>
      <c r="F146" s="9" t="s">
        <v>10</v>
      </c>
      <c r="G146" s="8" t="s">
        <v>168</v>
      </c>
      <c r="H146" s="31">
        <v>3295</v>
      </c>
      <c r="I146" s="32" t="s">
        <v>121</v>
      </c>
      <c r="J146" s="9" t="s">
        <v>94</v>
      </c>
      <c r="K146" s="33"/>
    </row>
    <row r="147" spans="1:11" s="10" customFormat="1" x14ac:dyDescent="0.25">
      <c r="A147" s="25" t="s">
        <v>506</v>
      </c>
      <c r="E147" s="29">
        <v>21841.26</v>
      </c>
      <c r="F147" s="9" t="s">
        <v>10</v>
      </c>
      <c r="G147" s="8" t="s">
        <v>168</v>
      </c>
      <c r="H147" s="31">
        <v>3211</v>
      </c>
      <c r="I147" s="32" t="s">
        <v>122</v>
      </c>
      <c r="J147" s="9" t="s">
        <v>94</v>
      </c>
      <c r="K147" s="33"/>
    </row>
    <row r="148" spans="1:11" s="10" customFormat="1" ht="15.75" customHeight="1" x14ac:dyDescent="0.25">
      <c r="A148" s="25" t="s">
        <v>507</v>
      </c>
      <c r="E148" s="34">
        <f>386.4+1545.6+1823.04</f>
        <v>3755.04</v>
      </c>
      <c r="F148" s="40" t="s">
        <v>10</v>
      </c>
      <c r="G148" s="41" t="s">
        <v>168</v>
      </c>
      <c r="H148" s="31">
        <v>3241</v>
      </c>
      <c r="I148" s="42" t="s">
        <v>162</v>
      </c>
      <c r="J148" s="9" t="s">
        <v>94</v>
      </c>
      <c r="K148" s="33"/>
    </row>
    <row r="149" spans="1:11" s="14" customFormat="1" ht="17.25" x14ac:dyDescent="0.3">
      <c r="A149" s="36" t="s">
        <v>163</v>
      </c>
      <c r="B149" s="36"/>
      <c r="C149" s="36"/>
      <c r="D149" s="36"/>
      <c r="E149" s="11">
        <f>SUBTOTAL(9,E142:E148)</f>
        <v>986131.82</v>
      </c>
      <c r="F149" s="12"/>
      <c r="G149" s="13"/>
      <c r="H149" s="12"/>
      <c r="I149" s="13"/>
      <c r="J149" s="24"/>
    </row>
    <row r="151" spans="1:11" ht="30" customHeight="1" x14ac:dyDescent="0.25">
      <c r="A151" s="35" t="s">
        <v>161</v>
      </c>
      <c r="B151" s="35"/>
      <c r="C151" s="35"/>
      <c r="D151" s="35"/>
      <c r="E151" s="35"/>
      <c r="F151" s="35"/>
      <c r="G151" s="35"/>
      <c r="H151" s="35"/>
      <c r="I151" s="35"/>
      <c r="J151" s="35"/>
    </row>
  </sheetData>
  <mergeCells count="7">
    <mergeCell ref="A151:J151"/>
    <mergeCell ref="A141:D141"/>
    <mergeCell ref="A149:D149"/>
    <mergeCell ref="A1:G1"/>
    <mergeCell ref="A3:J3"/>
    <mergeCell ref="A5:J5"/>
    <mergeCell ref="A112:D112"/>
  </mergeCells>
  <conditionalFormatting sqref="B138:B140">
    <cfRule type="duplicateValues" dxfId="0" priority="73"/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STUDENI 2024</vt:lpstr>
      <vt:lpstr>__CDSNaslov__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mklicek</cp:lastModifiedBy>
  <cp:lastPrinted>2024-11-11T18:38:17Z</cp:lastPrinted>
  <dcterms:created xsi:type="dcterms:W3CDTF">2024-11-11T18:33:41Z</dcterms:created>
  <dcterms:modified xsi:type="dcterms:W3CDTF">2024-12-19T07:32:17Z</dcterms:modified>
</cp:coreProperties>
</file>