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AVNA OBJAVA - SRPANJ 2024\"/>
    </mc:Choice>
  </mc:AlternateContent>
  <bookViews>
    <workbookView xWindow="0" yWindow="0" windowWidth="23040" windowHeight="9192"/>
  </bookViews>
  <sheets>
    <sheet name="List1" sheetId="1" r:id="rId1"/>
  </sheets>
  <definedNames>
    <definedName name="_xlnm._FilterDatabase" localSheetId="0" hidden="1">List1!$D$5:$I$204</definedName>
    <definedName name="_xlnm.Print_Area" localSheetId="0">List1!$A$1:$I$204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165" i="1"/>
  <c r="E200" i="1"/>
  <c r="E162" i="1"/>
  <c r="E186" i="1"/>
  <c r="E185" i="1"/>
  <c r="E184" i="1"/>
  <c r="E130" i="1"/>
  <c r="E115" i="1"/>
  <c r="E99" i="1"/>
  <c r="E105" i="1"/>
  <c r="E92" i="1"/>
  <c r="E91" i="1"/>
  <c r="E86" i="1"/>
  <c r="E71" i="1"/>
  <c r="E52" i="1" l="1"/>
  <c r="E53" i="1"/>
  <c r="E54" i="1"/>
  <c r="E24" i="1" l="1"/>
  <c r="E143" i="1"/>
  <c r="E40" i="1"/>
  <c r="E9" i="1"/>
  <c r="E31" i="1"/>
  <c r="E93" i="1" l="1"/>
  <c r="E202" i="1"/>
  <c r="E201" i="1"/>
  <c r="E10" i="1"/>
  <c r="E83" i="1"/>
  <c r="E34" i="1"/>
  <c r="E59" i="1"/>
  <c r="E27" i="1"/>
  <c r="E73" i="1"/>
  <c r="E72" i="1"/>
  <c r="E28" i="1"/>
  <c r="E38" i="1"/>
  <c r="E44" i="1"/>
  <c r="E35" i="1"/>
  <c r="E42" i="1"/>
  <c r="E57" i="1"/>
  <c r="E14" i="1"/>
  <c r="E6" i="1"/>
  <c r="E25" i="1"/>
  <c r="E39" i="1"/>
  <c r="E21" i="1"/>
  <c r="E138" i="1"/>
  <c r="E58" i="1"/>
  <c r="E139" i="1"/>
  <c r="E63" i="1" l="1"/>
  <c r="E97" i="1"/>
  <c r="E19" i="1"/>
  <c r="E18" i="1"/>
  <c r="E56" i="1"/>
  <c r="E88" i="1"/>
  <c r="E129" i="1"/>
  <c r="E198" i="1" l="1"/>
  <c r="E137" i="1" l="1"/>
  <c r="E203" i="1" l="1"/>
  <c r="E193" i="1" l="1"/>
</calcChain>
</file>

<file path=xl/sharedStrings.xml><?xml version="1.0" encoding="utf-8"?>
<sst xmlns="http://schemas.openxmlformats.org/spreadsheetml/2006/main" count="604" uniqueCount="335">
  <si>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</si>
  <si>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</si>
  <si>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</si>
  <si>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</si>
  <si>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</si>
  <si>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</si>
  <si>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</si>
  <si>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</si>
  <si>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</si>
  <si>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</si>
  <si>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FINANCIJSKA AGENCIJA</t>
  </si>
  <si>
    <t>Pristojbe i naknade</t>
  </si>
  <si>
    <t>Stručno usavršavanje zaposlenika</t>
  </si>
  <si>
    <t>Iznos isplate 
(EUR)</t>
  </si>
  <si>
    <t>GDPR</t>
  </si>
  <si>
    <t>Usluga telefona, pošte, prijevoza</t>
  </si>
  <si>
    <t>Ostale usluge</t>
  </si>
  <si>
    <t>STUDENTSKI CENTAR U VARAŽDINU</t>
  </si>
  <si>
    <t>TELEMACH HRVATSKA d.o.o.</t>
  </si>
  <si>
    <t>Reprezentacija</t>
  </si>
  <si>
    <t>Usluge tekućeg i investicijskog održavanja</t>
  </si>
  <si>
    <t>Usluge promidžbe i informiranja</t>
  </si>
  <si>
    <t>Uredski materijal i drugi materijalni rashodi</t>
  </si>
  <si>
    <t>Bankarske usluge i usluge platnog prometa</t>
  </si>
  <si>
    <t>GASTROCOM d.o.o.</t>
  </si>
  <si>
    <t>Premije osiguranja</t>
  </si>
  <si>
    <t>BIOVIT d.o.o.</t>
  </si>
  <si>
    <t>SVEUČILIŠTE SJEVER</t>
  </si>
  <si>
    <t>Službena putovanja (putni nalozi)</t>
  </si>
  <si>
    <t>HERMO d.o.o.</t>
  </si>
  <si>
    <t>ROG d.o.o.</t>
  </si>
  <si>
    <t>KING ICT d.o.o.</t>
  </si>
  <si>
    <t>Zagreb, Savska opatovina 36</t>
  </si>
  <si>
    <t>Zagreb, Ulica grada Vukovara 70</t>
  </si>
  <si>
    <t>Varaždin, Ulica kralja Petra Krešimira IV 42</t>
  </si>
  <si>
    <t>Zagreb, J. Marohnića 1</t>
  </si>
  <si>
    <t>HP-HRVATSKA POŠTA d.d.</t>
  </si>
  <si>
    <t>Zagreb, Jurišićeva 13</t>
  </si>
  <si>
    <t>A1 HRVATSKA d.o.o.</t>
  </si>
  <si>
    <t>Zagreb, Vrni put 1</t>
  </si>
  <si>
    <t>HEP-OPSKRBA d.o.o.</t>
  </si>
  <si>
    <t>VARKOM</t>
  </si>
  <si>
    <t>Varaždin, Trg bana Jelačića 15</t>
  </si>
  <si>
    <t>HRVATSKA POŠTANSKA BANKA d.d.</t>
  </si>
  <si>
    <t>Zagreb, Jurišićeva 4</t>
  </si>
  <si>
    <t>Varaždin, S.S. Kranjčevića 12/1</t>
  </si>
  <si>
    <t>Varaždin, Varaždinska ulica-odvojak II. 15</t>
  </si>
  <si>
    <t>Varaždin, K. Filića 114/B</t>
  </si>
  <si>
    <t>Varaždin, Braće Radića 147</t>
  </si>
  <si>
    <t>Zagreb, Buzinski prila7 10</t>
  </si>
  <si>
    <t>Plaće za redovan rad</t>
  </si>
  <si>
    <t>Ostali rashodi za zaposlene (materijalna prava)</t>
  </si>
  <si>
    <t>Doprinosi za obvezno zdravstveno osiguranje</t>
  </si>
  <si>
    <t>Naknade za prijevoz, za rad na terenu i odvojeni život</t>
  </si>
  <si>
    <t>KATEGORIJA 1 - PRAVNE OSOBE - ukupno (EUR)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</si>
  <si>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</si>
  <si>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</si>
  <si>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</si>
  <si>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SVEUČILIŠTE SJEVER, Trg dr. Žarka Dolinara 1, 48000 Koprivnica, OIB 59624928052, RKP 48267</t>
  </si>
  <si>
    <t>Intelektualne i osobne usluge 
(ugovori o djelu 32372 - ukupan trošak)</t>
  </si>
  <si>
    <t>Intelektualne i osobne usluge 
(autorski ugovori 32371 - ukupan trošak)</t>
  </si>
  <si>
    <t>AGENCIJA ZA KOMERCIJALNU DJELATNOST - AKD d.o.o.</t>
  </si>
  <si>
    <t>Zagreb, Savska 31</t>
  </si>
  <si>
    <t>EMILY SJAJ, OBRT ZA ČIŠĆENJE I USLUGE</t>
  </si>
  <si>
    <t>Intelektualne i osobne usluge</t>
  </si>
  <si>
    <t>GRAD ĐURĐEVAC</t>
  </si>
  <si>
    <t>Zagreb, Ulica grada Vukovara 37</t>
  </si>
  <si>
    <t>MDPI</t>
  </si>
  <si>
    <t>Đurđevac, Stjepana Radića 1</t>
  </si>
  <si>
    <t>Švicarska, Basel, St. Alban-Anlage 66</t>
  </si>
  <si>
    <t>CH115694943</t>
  </si>
  <si>
    <t>Mobilnosti (nastavno osoblje i stručne službe)</t>
  </si>
  <si>
    <t>Zakupnine i najamnine</t>
  </si>
  <si>
    <t>STYRIA MEDIJSKI SERVISI d.o.o.</t>
  </si>
  <si>
    <t>Zagreb, Oreškovićeva 6H/1</t>
  </si>
  <si>
    <t>KOPITEHNA d.o.o.</t>
  </si>
  <si>
    <t>Zagreb, Jandrićeva 12</t>
  </si>
  <si>
    <t>HRT - HRVATSKA RADIOTELEVIZIJA</t>
  </si>
  <si>
    <t>Zagreb, Prisavlje 3</t>
  </si>
  <si>
    <t>AUTOSTAKLO BINGO</t>
  </si>
  <si>
    <t>Pušćine, Čakovečka 124</t>
  </si>
  <si>
    <t>AUTO CENTAR KOS d.o.o.</t>
  </si>
  <si>
    <t>Varaždin, Cehovska 18</t>
  </si>
  <si>
    <t>ADRIALIFT d.o.o.</t>
  </si>
  <si>
    <t>Rijeka, Braće Baćić 36</t>
  </si>
  <si>
    <t>CROATIA OSIGURANJE d.d.</t>
  </si>
  <si>
    <t>Zagreb, V, Jagića 33</t>
  </si>
  <si>
    <t>MONT SISTEMI d.o.o.</t>
  </si>
  <si>
    <t>Koprivnica, Ivana Đurkana 40</t>
  </si>
  <si>
    <t>MICHEL d.o.o. ZA TRGOVINU I USLUGE</t>
  </si>
  <si>
    <t>Zagreb, Prilag baruna Filipovića 15</t>
  </si>
  <si>
    <t>INA d.d.</t>
  </si>
  <si>
    <t>Zagreb, Avenija V. Holjevca 10</t>
  </si>
  <si>
    <t>Materijal i dijelovi za tekuće i investicijsko održavanje</t>
  </si>
  <si>
    <t>Pristojbe i naknade (naknada za nezapošljavanje invalida) - DRŽAVNI PRORAČUN RH</t>
  </si>
  <si>
    <t>Mobilnosti (studenti, dolazne mobilnosti osoba izvan radnog odnosa)</t>
  </si>
  <si>
    <t>KEFO d.o.o.</t>
  </si>
  <si>
    <t>*09371680761</t>
  </si>
  <si>
    <t>Sisak, Nikole Tesle 10</t>
  </si>
  <si>
    <t>MIPCRO d.o.o.</t>
  </si>
  <si>
    <t>Ivanec, Dr. Adalberta Georgijevića 3</t>
  </si>
  <si>
    <t>NARODNE NOVINE d.d.</t>
  </si>
  <si>
    <t>Zagreb, Savski gaj XIII. 6</t>
  </si>
  <si>
    <t>MALTAR d.o.o.</t>
  </si>
  <si>
    <t>Varaždin, F. Prešerna 1</t>
  </si>
  <si>
    <t>Naknade troškova osobama izvan radnog odnosa</t>
  </si>
  <si>
    <t>IRENET - UDRUGA ZA PROMICANJE INOVACIJA I ISTRAŽIVANJE</t>
  </si>
  <si>
    <t>KIŠ-FOOD, OBRT ZA UGOSTITELJSTVO, TRGOVINU I USLUGE</t>
  </si>
  <si>
    <t>BELAJ d.o.o. VARAŽDIN</t>
  </si>
  <si>
    <t>Varaždin, Franje Kurelca 11</t>
  </si>
  <si>
    <t>VARAŽDINSKE VIJESTI d.o.o.</t>
  </si>
  <si>
    <t>Varaždin, Supilova 7B</t>
  </si>
  <si>
    <t>BEDEM, ZAJEDNIČKI UGOSTITELJSKI OBRT</t>
  </si>
  <si>
    <t>MIPRO</t>
  </si>
  <si>
    <t>Rijeka, KRUŽNA 8/II, p.p. 303</t>
  </si>
  <si>
    <t>CLEANING SOLUTIONS j.d.o.o.</t>
  </si>
  <si>
    <t>Varaždin, Kućanska ulica 14</t>
  </si>
  <si>
    <t>KONTO D.O.O.</t>
  </si>
  <si>
    <t>Požega, Zrinska 48</t>
  </si>
  <si>
    <t>Računalne usluge</t>
  </si>
  <si>
    <t>MEDIA NOVINE d.o.o.</t>
  </si>
  <si>
    <t>Čakovec, Kralja Tomislava 2</t>
  </si>
  <si>
    <t>REGIONALNI TJEDNIK d.o.o.</t>
  </si>
  <si>
    <t>Varaždin, Anina 11</t>
  </si>
  <si>
    <t>F.R.-CVJEĆARSTVO j.d.o.o.</t>
  </si>
  <si>
    <t>Varaždin, Jalkovečka 16</t>
  </si>
  <si>
    <t>ZAŠTITA JUKIĆ d.o.o. ZA TEHNIČKI I TJELESNU ZAŠTITU OSOBA I IMOVINE</t>
  </si>
  <si>
    <t>Kunovec Breg, Koprivnička ulica 121</t>
  </si>
  <si>
    <t>JAVNA VATROGASNA POSTROJBA GRADA VARAŽDINA</t>
  </si>
  <si>
    <t>Varaždin, Trenkova 44</t>
  </si>
  <si>
    <t>HOTEL ISTRA d.o.o.</t>
  </si>
  <si>
    <t>Varaždin,  Ivana Kukuljevića 6</t>
  </si>
  <si>
    <t>ARSENAL GRUPA d.o.o</t>
  </si>
  <si>
    <t>Varaždin, Pavlinska 5</t>
  </si>
  <si>
    <t>ZAŠTITA JURENEC d.o.o.</t>
  </si>
  <si>
    <t>Koprivnica, Frana Galovića 10</t>
  </si>
  <si>
    <t>CVJEĆARNA LUNA</t>
  </si>
  <si>
    <t>JAVNA VATROGASNA POSTROJBA  GRADA KOPRIVNICE</t>
  </si>
  <si>
    <t>Koprivnica, Oružanska 1</t>
  </si>
  <si>
    <t>TURIST d.o.o.</t>
  </si>
  <si>
    <t>Varaždin, Aleja kralja Zvonimira 1</t>
  </si>
  <si>
    <t>VADEA D.O.O.</t>
  </si>
  <si>
    <t>Varaždin, Mihanovićeva 4</t>
  </si>
  <si>
    <t>MAP - Multidisciplinary Academic</t>
  </si>
  <si>
    <t>Sarajevo, Armije RBiH 28J Centar, BiH</t>
  </si>
  <si>
    <t xml:space="preserve"> KREŠIMIR-FUTURA d.o.o.</t>
  </si>
  <si>
    <t>Ivanec, Ivanečko Naselje 1/D</t>
  </si>
  <si>
    <t>SCHRACK TECHNIK d.o.o.</t>
  </si>
  <si>
    <t>Zagreb, Zavrtnica 17</t>
  </si>
  <si>
    <t>PAKO D.O.O. ZA PROIZVODNJU,TRGOVINU I USLUGE</t>
  </si>
  <si>
    <t>Koprivnica, Bilogorska 13</t>
  </si>
  <si>
    <t>KOSINUS USLUGE</t>
  </si>
  <si>
    <t>Koprivnica, Ivana Generalića 3/1</t>
  </si>
  <si>
    <t>LIDER MEDIA d.o.o.</t>
  </si>
  <si>
    <t>Zagreb, Trg žrtava fašizma 6</t>
  </si>
  <si>
    <t>KLJAJIN MILAN</t>
  </si>
  <si>
    <t>HORVAT BOŽIDAR</t>
  </si>
  <si>
    <t>MATKOVIĆ STJEPAN</t>
  </si>
  <si>
    <t>SAVIĆ ZVONIMIR</t>
  </si>
  <si>
    <t>ZADRO KREŠO</t>
  </si>
  <si>
    <t>HOST ALEN</t>
  </si>
  <si>
    <r>
      <t xml:space="preserve">SVEUČILIŠTE SJEVER_isplate sredstava za mjesec </t>
    </r>
    <r>
      <rPr>
        <b/>
        <sz val="12"/>
        <color rgb="FFFF0000"/>
        <rFont val="Calibri"/>
        <family val="2"/>
        <charset val="238"/>
        <scheme val="minor"/>
      </rPr>
      <t>SRPANJ 2024.</t>
    </r>
  </si>
  <si>
    <t>JAVNI BILJEŽNIK LANA MIHINJAČ</t>
  </si>
  <si>
    <t>Materijal i sirovine</t>
  </si>
  <si>
    <t>GALON VODE d.o.o.</t>
  </si>
  <si>
    <t>Ludbreg, Ludbreška 116</t>
  </si>
  <si>
    <t>SANTA MARIA d.o.o.</t>
  </si>
  <si>
    <t>Varaždin, Optujski odvojak 12</t>
  </si>
  <si>
    <t>MB Mokslines leidybos deimantas</t>
  </si>
  <si>
    <t>LT304744558</t>
  </si>
  <si>
    <t>Vilnius, A. Goštauto g. 8-209, Litva</t>
  </si>
  <si>
    <t>VŽ2018 d.o.o. ZA USLUGE</t>
  </si>
  <si>
    <t>Varaždin, Ulica braće Radića 1</t>
  </si>
  <si>
    <t>KEMOLAB d.o.o.</t>
  </si>
  <si>
    <t>Zagreb, Nadinska 11</t>
  </si>
  <si>
    <t>DALBO d.o.o.</t>
  </si>
  <si>
    <t>Varaždin, Braće Vidović 18</t>
  </si>
  <si>
    <t>RENTALIS d.o.o. za usluge</t>
  </si>
  <si>
    <t>Ludbreg, Vatroslava Lisinskog 36</t>
  </si>
  <si>
    <t>OPG MARIO PERŠURIĆ</t>
  </si>
  <si>
    <t>Sitni inventar i auto gume</t>
  </si>
  <si>
    <t>ZLATNE GORICE, OBRT ZA UGOSTITELJSTVO</t>
  </si>
  <si>
    <t>MARBIS d.o.o. za turizam</t>
  </si>
  <si>
    <t>Koprivnica, Taraščice 15</t>
  </si>
  <si>
    <t>Službena putovanja</t>
  </si>
  <si>
    <t>RU-VE d.o.o.</t>
  </si>
  <si>
    <t>Zagreb, Savska cesta 143</t>
  </si>
  <si>
    <t>MAGMA D.O.O. ZA TRGOVINU I USLUGE</t>
  </si>
  <si>
    <t>Jalkovec, Varaždinska ulica - odvojak I 14</t>
  </si>
  <si>
    <t>KOPRIVNIČKE VODE d.o.o.</t>
  </si>
  <si>
    <t>Koprivnica, Mosna 15a</t>
  </si>
  <si>
    <t>ČISTOĆA d.o.o.</t>
  </si>
  <si>
    <t>Varaždin, Ognjena Price 13</t>
  </si>
  <si>
    <t>HEP-PLIN d.o.o.</t>
  </si>
  <si>
    <t>Osijek, Cara Hadrijana 7</t>
  </si>
  <si>
    <t>GRUPA VERN</t>
  </si>
  <si>
    <t>Zagreb, Trg Drage Iblera 10</t>
  </si>
  <si>
    <t>PODRAVKA d.d.</t>
  </si>
  <si>
    <t>Koprivnica, A. Starčevića 32</t>
  </si>
  <si>
    <t>BAUHAUS VARAŽDIN</t>
  </si>
  <si>
    <t>Varaždin, Gospodarska 29</t>
  </si>
  <si>
    <t>UDRUGA DRAVA INFO</t>
  </si>
  <si>
    <t>GRAND TOURS</t>
  </si>
  <si>
    <t>Varaždin, Kratka 2</t>
  </si>
  <si>
    <t>Z-EL d.o.o. (CHIPOTEKA)</t>
  </si>
  <si>
    <t>Sesvete, Industrijska cesta 28</t>
  </si>
  <si>
    <t>Uređaji, strojevi i oprema za ostale namjene</t>
  </si>
  <si>
    <t>BC GRUP A.S.</t>
  </si>
  <si>
    <t>Turska, Ankara, Mustafa Kemal Mah 2134</t>
  </si>
  <si>
    <t>KNJIGOVODSTVENO BRAVARSKE USLUGE "BETEG"</t>
  </si>
  <si>
    <t>HGSPOT GRUPA d.o.o.</t>
  </si>
  <si>
    <t>Zagreb, Av. Dubrovnik 46</t>
  </si>
  <si>
    <t>SUPERPRINT DIGITALNA TISKARA</t>
  </si>
  <si>
    <t>Koprivnica, Opatička 5/1</t>
  </si>
  <si>
    <t>AUTOBUSNI PRIJEVOZ d.o.o.</t>
  </si>
  <si>
    <t>Varaždin, Gospodarska 56</t>
  </si>
  <si>
    <t>IN PROMOCIJA d.o.o.</t>
  </si>
  <si>
    <t>Mala Subotica, Nikole Tesle 1/A</t>
  </si>
  <si>
    <t>SANITACIJA d.o.o.</t>
  </si>
  <si>
    <t>Koprivnica, Hrvatskih branitelja 1</t>
  </si>
  <si>
    <t>UČILIŠTE CENTAR IZVRSNOSTI SPLITSKO-DALMATINSKE 
ŽUPANIJE USTANOVA ZA OBRAZOVANJE ODRASLIH</t>
  </si>
  <si>
    <t>UTP d.o.o. (ULJANIK TEHNIČKI PLINOVI)</t>
  </si>
  <si>
    <t>Pula, Sv. Polikarpa 4</t>
  </si>
  <si>
    <t>Zagreb, Zagrebačka cesta 128</t>
  </si>
  <si>
    <t>MAGNUS STUDIO d.o.o.</t>
  </si>
  <si>
    <t>Krapina, Ulica Frana Galovića 1</t>
  </si>
  <si>
    <t>MEDIARITAM d.o.o.</t>
  </si>
  <si>
    <t>LUMEDIA j.d.o.o. ZA FOTOGRAFSKE DJELATNOSTI I USLUGE</t>
  </si>
  <si>
    <t>Koprivnica, Vinodolska 75</t>
  </si>
  <si>
    <t>CATCH THE MOMENT, OBRT ZA IZNAJMLJIVANJE I USLUGE, 
VL. ALEN HUTINOVIC</t>
  </si>
  <si>
    <t>MEĐIMURKA BS d.o.o.</t>
  </si>
  <si>
    <t>Čakovec, Trg republike 6</t>
  </si>
  <si>
    <t>SUNČANA VURA d.o.o.</t>
  </si>
  <si>
    <t>Zagreb, Kožarska 2</t>
  </si>
  <si>
    <t>TERMOPLIN d.d. VARAŽDIN</t>
  </si>
  <si>
    <t>Varaždin, V. Špinčića 78</t>
  </si>
  <si>
    <t xml:space="preserve"> DESIGN OF MINE d.o.o. za grafički dizajn i usluge</t>
  </si>
  <si>
    <t>Zagreb, Ulica Milke Trnine 7</t>
  </si>
  <si>
    <t xml:space="preserve"> SVEUČILIŠTE JOSIPA JURJA STROSSMAYERA U OSIJEKU, 
FAKULTET TURIZMA I RURALNOG RAZVOJA U POŽEGI U POŽEGI</t>
  </si>
  <si>
    <t>Požega, Vukovarska 17</t>
  </si>
  <si>
    <t>Diacro Mala HIža d.o.o.</t>
  </si>
  <si>
    <t>Čakovec, Balogovec 1</t>
  </si>
  <si>
    <t>HRVATSKO DRUŠTVO SKLADATELJA</t>
  </si>
  <si>
    <t>RUDI-EXPRESS  d.o.o.</t>
  </si>
  <si>
    <t>Mihovljan, I. Gundulića 1</t>
  </si>
  <si>
    <t>EKOPLAN-SUSTAVI d.o.o.</t>
  </si>
  <si>
    <t>Lepoglava, Varaždinska ulica 17</t>
  </si>
  <si>
    <t>ALCA ZAGREB d.o.o.</t>
  </si>
  <si>
    <t>Zagreb, Koledovčina 2</t>
  </si>
  <si>
    <t>SENIKO STUDIO d.o.o.</t>
  </si>
  <si>
    <t>Zagreb, Nove Rašljice 2</t>
  </si>
  <si>
    <t>Polycam Inc.</t>
  </si>
  <si>
    <t>San Francisco, California, 548 Market St, USA</t>
  </si>
  <si>
    <t>Licence</t>
  </si>
  <si>
    <t>CRODMA</t>
  </si>
  <si>
    <t>OpenTrack Railway Technology Ltd</t>
  </si>
  <si>
    <t>Gubelstr. 28, Zurich, Švicarska</t>
  </si>
  <si>
    <t>Krapina, Frana Galovića 15</t>
  </si>
  <si>
    <t>PRESEČKI GRUPA d.o.o.</t>
  </si>
  <si>
    <t>EVOLVE STUDIO, obrt za grafičke, tiskarske, video i foto 
djelatnosti</t>
  </si>
  <si>
    <t>Zagreb, Samoborska cesta 161a</t>
  </si>
  <si>
    <t>VRUTAK d.o.o.</t>
  </si>
  <si>
    <t>Obrt JAMBROŠIĆ TOURS, vl. BORIS JAMBROŠIĆ</t>
  </si>
  <si>
    <t>3H EXPRESS d.o.o.</t>
  </si>
  <si>
    <t>Varaždin, Braće Radić 87</t>
  </si>
  <si>
    <t>Liburnia Riviera Hotels d.d.</t>
  </si>
  <si>
    <t>Opatija, Feliksa Perišića 5</t>
  </si>
  <si>
    <t>ČINGAĆ d.o.o.</t>
  </si>
  <si>
    <t>Zagreb, Vukomerec 25</t>
  </si>
  <si>
    <t>HOTEL PICOK d.o.o.</t>
  </si>
  <si>
    <t>Đurđevac, Trg sv. Jurja 9</t>
  </si>
  <si>
    <t>FESTO  D.O.O. za automatizacionu tehniku</t>
  </si>
  <si>
    <t>Zagreb, Nova cesta 181 A</t>
  </si>
  <si>
    <t>Sudski tumač i prevoditelj Snježana Husnjak Pavlek</t>
  </si>
  <si>
    <t>MEDICENTAR D.O.O. ZA PROIZVODNJU, TRGOVINU I USLUGE</t>
  </si>
  <si>
    <t>Zagreb, Božidarevićeva 7</t>
  </si>
  <si>
    <t>COPY CENTAR HABULAN, vl. Miljenko Habulan</t>
  </si>
  <si>
    <t>Varaždin, Stanka Vraza 6C</t>
  </si>
  <si>
    <t>Altium International d.o.o.</t>
  </si>
  <si>
    <t>Zagreb, Karlovačka cesta 24</t>
  </si>
  <si>
    <t>AGGERO d.o.o. Lepi Decki Brewer</t>
  </si>
  <si>
    <t>Čakovec, Tina Ujevica 6</t>
  </si>
  <si>
    <t>DOCTORATE PANEUROPEAN STUDIES</t>
  </si>
  <si>
    <t xml:space="preserve">Eisenstadt, Campus 2 </t>
  </si>
  <si>
    <t>Naknade građanima i kućanstvima u novcu</t>
  </si>
  <si>
    <t>RO-TEHNOLOGIJA D.O.O</t>
  </si>
  <si>
    <t>Opatija, Nova cesta 86</t>
  </si>
  <si>
    <t>JAKOPIĆ D.O.O. ZA PRIJEVOZ,TRGOVINU I USLUGE</t>
  </si>
  <si>
    <t>Sveti Martin na Muri, Zrinskih 40</t>
  </si>
  <si>
    <t>ADR test sistemi d.o.o.</t>
  </si>
  <si>
    <t>Velika Mlaka, Ulica Juraja Novosela 11</t>
  </si>
  <si>
    <t>DAROJKOVIĆ  d.o.o.</t>
  </si>
  <si>
    <t>Brckovljani,  Kralja Matije 12 C</t>
  </si>
  <si>
    <t xml:space="preserve"> SCIOM j.d.o.o. ZA ISTRAŽIVANJE, RAZVOJ, SAVJETOVANJE I 
USLUGE</t>
  </si>
  <si>
    <t>Osijek, Fruškogorska 5</t>
  </si>
  <si>
    <t>GIT D.O.O.</t>
  </si>
  <si>
    <t>Varaždin, Vatroslava Lisinskog 6</t>
  </si>
  <si>
    <t>VAN GRADA  D.O.O</t>
  </si>
  <si>
    <t>Zagreb, Radoslava Cimermana 74A</t>
  </si>
  <si>
    <t>ČAZMATRANS-PUTNIČKA AGENCIJA d.o.o</t>
  </si>
  <si>
    <t>Zagreb, Držićeva 4</t>
  </si>
  <si>
    <t>SAMOSTALNI PREVODITELJ BRUNO OGORELEC</t>
  </si>
  <si>
    <t>TRANSFER PLUS, obrt za prijevoz</t>
  </si>
  <si>
    <t>Beograd, Jove Ilica 154, Serbia</t>
  </si>
  <si>
    <t>University of Belgrade, Faculty of organizational sciences</t>
  </si>
  <si>
    <t>FOTOVA ČIKOVIĆ KATERINA</t>
  </si>
  <si>
    <t>LOZIĆ JOŠKO</t>
  </si>
  <si>
    <t>KANTOCI TEA</t>
  </si>
  <si>
    <t>UČU SINDRI</t>
  </si>
  <si>
    <t>BENKO MEŠTROVIĆ SNJEŽANA</t>
  </si>
  <si>
    <t>NESEK ADAM VIŠNJA</t>
  </si>
  <si>
    <t>RAMLJAK OZANA</t>
  </si>
  <si>
    <t>VRANKIĆ ILKO</t>
  </si>
  <si>
    <t>BRLEK PREDRAG</t>
  </si>
  <si>
    <t>CVITKOVIĆ IVAN</t>
  </si>
  <si>
    <t>KLEČINA ANTE</t>
  </si>
  <si>
    <t>KRPAN LJUDEVIT</t>
  </si>
  <si>
    <t>BUNTAK KREŠIMIR</t>
  </si>
  <si>
    <t>TESLA NENAD</t>
  </si>
  <si>
    <t>BJELOTOMIĆ ORŠULIĆ OLGA</t>
  </si>
  <si>
    <t>CETL VLADO</t>
  </si>
  <si>
    <t>ŠAMANOVIĆ SANJA</t>
  </si>
  <si>
    <t>BABIĆ SNJEŽANA</t>
  </si>
  <si>
    <t>BANEK ZORICA MIHAELA</t>
  </si>
  <si>
    <t>BUNIĆ ANDREJA</t>
  </si>
  <si>
    <t>DILBER DARIO</t>
  </si>
  <si>
    <t>JOSIĆ LJUBICA</t>
  </si>
  <si>
    <t>KONECKI MARIO</t>
  </si>
  <si>
    <t>KUNIĆ TAMARA</t>
  </si>
  <si>
    <t>RAVNIK DAVID</t>
  </si>
  <si>
    <t>RODIK PETRA</t>
  </si>
  <si>
    <t>ROŽMARIĆ SANDRA</t>
  </si>
  <si>
    <t>GRIZELJ DANIJELA</t>
  </si>
  <si>
    <t>KRANJČEC DARKO</t>
  </si>
  <si>
    <t>Naknade građanima i kućanstvima u novcu - REKTOROVA NAGRADA (isplata najuspješnijim studentima i nagrađivanje studentskih radova)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</si>
</sst>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86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2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NumberFormat="1" applyFont="1" applyAlignment="1"/>
    <xf numFmtId="0" fontId="17" fillId="0" borderId="1" xfId="0" applyNumberFormat="1" applyFont="1" applyBorder="1" applyAlignment="1">
      <alignment wrapText="1"/>
    </xf>
    <xf numFmtId="0" fontId="17" fillId="0" borderId="1" xfId="0" applyNumberFormat="1" applyFont="1" applyFill="1" applyBorder="1" applyAlignment="1">
      <alignment wrapText="1"/>
    </xf>
    <xf numFmtId="1" fontId="17" fillId="0" borderId="1" xfId="0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4" fontId="17" fillId="0" borderId="9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0" fillId="0" borderId="9" xfId="0" applyNumberFormat="1" applyFont="1" applyBorder="1" applyAlignment="1">
      <alignment horizontal="center" wrapText="1"/>
    </xf>
    <xf numFmtId="0" fontId="10" fillId="0" borderId="11" xfId="0" applyNumberFormat="1" applyFont="1" applyBorder="1" applyAlignment="1">
      <alignment horizontal="center" wrapText="1"/>
    </xf>
    <xf numFmtId="0" fontId="10" fillId="0" borderId="10" xfId="0" applyNumberFormat="1" applyFont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wrapText="1"/>
    </xf>
    <xf numFmtId="0" fontId="10" fillId="0" borderId="11" xfId="0" applyNumberFormat="1" applyFont="1" applyFill="1" applyBorder="1" applyAlignment="1">
      <alignment horizontal="center" wrapText="1"/>
    </xf>
    <xf numFmtId="0" fontId="10" fillId="0" borderId="10" xfId="0" applyNumberFormat="1" applyFont="1" applyFill="1" applyBorder="1" applyAlignment="1">
      <alignment horizontal="center" wrapText="1"/>
    </xf>
    <xf numFmtId="0" fontId="14" fillId="0" borderId="0" xfId="0" applyNumberFormat="1" applyFont="1" applyAlignment="1">
      <alignment horizontal="left"/>
    </xf>
    <xf numFmtId="0" fontId="11" fillId="3" borderId="1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right" wrapText="1"/>
    </xf>
    <xf numFmtId="0" fontId="11" fillId="3" borderId="10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Border="1" applyAlignment="1">
      <alignment vertical="center" wrapText="1"/>
    </xf>
    <xf numFmtId="49" fontId="10" fillId="4" borderId="1" xfId="0" applyNumberFormat="1" applyFont="1" applyFill="1" applyBorder="1" applyAlignment="1" applyProtection="1">
      <alignment vertical="center" wrapText="1" readingOrder="1"/>
    </xf>
  </cellXfs>
  <cellStyles count="2">
    <cellStyle name="Normalno" xfId="0" builtinId="0"/>
    <cellStyle name="S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1"/>
  <sheetViews>
    <sheetView tabSelected="1" topLeftCell="A184" zoomScale="110" zoomScaleNormal="110" workbookViewId="0">
      <selection activeCell="M199" sqref="M199"/>
    </sheetView>
  </sheetViews>
  <sheetFormatPr defaultRowHeight="14.4" x14ac:dyDescent="0.3"/>
  <cols>
    <col min="1" max="1" width="7.6640625" style="1" customWidth="1"/>
    <col min="2" max="2" width="41.21875" customWidth="1"/>
    <col min="3" max="3" width="13.5546875" style="1" customWidth="1"/>
    <col min="4" max="4" width="33.21875" style="3" customWidth="1"/>
    <col min="5" max="5" width="13.33203125" customWidth="1"/>
    <col min="6" max="6" width="9" customWidth="1"/>
    <col min="9" max="9" width="16.109375" customWidth="1"/>
  </cols>
  <sheetData>
    <row r="1" spans="1:9" x14ac:dyDescent="0.3">
      <c r="B1" s="60" t="s">
        <v>58</v>
      </c>
      <c r="C1" s="60"/>
      <c r="D1" s="60"/>
    </row>
    <row r="2" spans="1:9" x14ac:dyDescent="0.3">
      <c r="B2" s="25"/>
      <c r="C2" s="21"/>
      <c r="D2" s="24"/>
    </row>
    <row r="3" spans="1:9" x14ac:dyDescent="0.3">
      <c r="A3" s="71" t="s">
        <v>161</v>
      </c>
      <c r="B3" s="71"/>
      <c r="C3" s="71"/>
      <c r="D3" s="71"/>
      <c r="E3" s="71"/>
      <c r="F3" s="71"/>
      <c r="G3" s="71"/>
      <c r="H3" s="71"/>
      <c r="I3" s="71"/>
    </row>
    <row r="4" spans="1:9" ht="18" customHeight="1" x14ac:dyDescent="0.3">
      <c r="A4" s="71"/>
      <c r="B4" s="71"/>
      <c r="C4" s="71"/>
      <c r="D4" s="71"/>
      <c r="E4" s="71"/>
      <c r="F4" s="71"/>
      <c r="G4" s="71"/>
      <c r="H4" s="71"/>
      <c r="I4" s="71"/>
    </row>
    <row r="5" spans="1:9" ht="47.25" customHeight="1" x14ac:dyDescent="0.3">
      <c r="A5" s="72" t="s">
        <v>2</v>
      </c>
      <c r="B5" s="72"/>
      <c r="C5" s="72"/>
      <c r="D5" s="22" t="s">
        <v>3</v>
      </c>
      <c r="E5" s="23" t="s">
        <v>13</v>
      </c>
      <c r="F5" s="6" t="s">
        <v>1</v>
      </c>
      <c r="G5" s="64" t="s">
        <v>0</v>
      </c>
      <c r="H5" s="64"/>
      <c r="I5" s="64"/>
    </row>
    <row r="6" spans="1:9" x14ac:dyDescent="0.3">
      <c r="A6" s="8">
        <v>1000065</v>
      </c>
      <c r="B6" s="9" t="s">
        <v>5</v>
      </c>
      <c r="C6" s="10">
        <v>41412434130</v>
      </c>
      <c r="D6" s="11" t="s">
        <v>6</v>
      </c>
      <c r="E6" s="12">
        <f>137.4+412.19+118.83</f>
        <v>668.42000000000007</v>
      </c>
      <c r="F6" s="7">
        <v>3234</v>
      </c>
      <c r="G6" s="45" t="s">
        <v>4</v>
      </c>
      <c r="H6" s="45"/>
      <c r="I6" s="45"/>
    </row>
    <row r="7" spans="1:9" x14ac:dyDescent="0.3">
      <c r="A7" s="8">
        <v>1000065</v>
      </c>
      <c r="B7" s="9" t="s">
        <v>5</v>
      </c>
      <c r="C7" s="41">
        <v>41412434130</v>
      </c>
      <c r="D7" s="11" t="s">
        <v>6</v>
      </c>
      <c r="E7" s="12">
        <v>874.35</v>
      </c>
      <c r="F7" s="7">
        <v>3223</v>
      </c>
      <c r="G7" s="45" t="s">
        <v>7</v>
      </c>
      <c r="H7" s="45"/>
      <c r="I7" s="45"/>
    </row>
    <row r="8" spans="1:9" x14ac:dyDescent="0.3">
      <c r="A8" s="8">
        <v>1015827</v>
      </c>
      <c r="B8" s="9" t="s">
        <v>8</v>
      </c>
      <c r="C8" s="13">
        <v>75550985023</v>
      </c>
      <c r="D8" s="14" t="s">
        <v>32</v>
      </c>
      <c r="E8" s="12">
        <v>542.76</v>
      </c>
      <c r="F8" s="7">
        <v>3223</v>
      </c>
      <c r="G8" s="45" t="s">
        <v>7</v>
      </c>
      <c r="H8" s="45"/>
      <c r="I8" s="45"/>
    </row>
    <row r="9" spans="1:9" s="37" customFormat="1" x14ac:dyDescent="0.3">
      <c r="A9" s="33">
        <v>1026357</v>
      </c>
      <c r="B9" s="27" t="s">
        <v>164</v>
      </c>
      <c r="C9" s="15">
        <v>37353413087</v>
      </c>
      <c r="D9" s="16" t="s">
        <v>165</v>
      </c>
      <c r="E9" s="31">
        <f>47.5+47.5</f>
        <v>95</v>
      </c>
      <c r="F9" s="15">
        <v>3293</v>
      </c>
      <c r="G9" s="51" t="s">
        <v>19</v>
      </c>
      <c r="H9" s="51"/>
      <c r="I9" s="51"/>
    </row>
    <row r="10" spans="1:9" x14ac:dyDescent="0.3">
      <c r="A10" s="29">
        <v>1001997</v>
      </c>
      <c r="B10" s="30" t="s">
        <v>30</v>
      </c>
      <c r="C10" s="15">
        <v>39483344029</v>
      </c>
      <c r="D10" s="16" t="s">
        <v>48</v>
      </c>
      <c r="E10" s="31">
        <f>16.54+203.44+2.63+131.83+27.2+20</f>
        <v>401.64</v>
      </c>
      <c r="F10" s="15">
        <v>3221</v>
      </c>
      <c r="G10" s="51" t="s">
        <v>22</v>
      </c>
      <c r="H10" s="51"/>
      <c r="I10" s="51"/>
    </row>
    <row r="11" spans="1:9" x14ac:dyDescent="0.3">
      <c r="A11" s="29">
        <v>1001997</v>
      </c>
      <c r="B11" s="30" t="s">
        <v>30</v>
      </c>
      <c r="C11" s="15">
        <v>39483344029</v>
      </c>
      <c r="D11" s="16" t="s">
        <v>48</v>
      </c>
      <c r="E11" s="31">
        <v>475</v>
      </c>
      <c r="F11" s="15">
        <v>3222</v>
      </c>
      <c r="G11" s="57" t="s">
        <v>163</v>
      </c>
      <c r="H11" s="58"/>
      <c r="I11" s="59"/>
    </row>
    <row r="12" spans="1:9" x14ac:dyDescent="0.3">
      <c r="A12" s="29">
        <v>1017543</v>
      </c>
      <c r="B12" s="30" t="s">
        <v>73</v>
      </c>
      <c r="C12" s="15">
        <v>29005509482</v>
      </c>
      <c r="D12" s="16" t="s">
        <v>74</v>
      </c>
      <c r="E12" s="31">
        <v>22.3</v>
      </c>
      <c r="F12" s="15">
        <v>3221</v>
      </c>
      <c r="G12" s="51" t="s">
        <v>22</v>
      </c>
      <c r="H12" s="51"/>
      <c r="I12" s="51"/>
    </row>
    <row r="13" spans="1:9" s="37" customFormat="1" x14ac:dyDescent="0.3">
      <c r="A13" s="29">
        <v>1018548</v>
      </c>
      <c r="B13" s="30" t="s">
        <v>166</v>
      </c>
      <c r="C13" s="15">
        <v>34336860931</v>
      </c>
      <c r="D13" s="16" t="s">
        <v>167</v>
      </c>
      <c r="E13" s="31">
        <v>134.86000000000001</v>
      </c>
      <c r="F13" s="15">
        <v>3293</v>
      </c>
      <c r="G13" s="53" t="s">
        <v>19</v>
      </c>
      <c r="H13" s="53"/>
      <c r="I13" s="53"/>
    </row>
    <row r="14" spans="1:9" x14ac:dyDescent="0.3">
      <c r="A14" s="8">
        <v>1001670</v>
      </c>
      <c r="B14" s="9" t="s">
        <v>10</v>
      </c>
      <c r="C14" s="15">
        <v>85821130368</v>
      </c>
      <c r="D14" s="16" t="s">
        <v>33</v>
      </c>
      <c r="E14" s="17">
        <f>21.66+49.78+24.9+7.29+22.16</f>
        <v>125.79</v>
      </c>
      <c r="F14" s="7">
        <v>3299</v>
      </c>
      <c r="G14" s="46" t="s">
        <v>9</v>
      </c>
      <c r="H14" s="46"/>
      <c r="I14" s="46"/>
    </row>
    <row r="15" spans="1:9" x14ac:dyDescent="0.3">
      <c r="A15" s="8">
        <v>1002016</v>
      </c>
      <c r="B15" s="9" t="s">
        <v>75</v>
      </c>
      <c r="C15" s="7">
        <v>66445126397</v>
      </c>
      <c r="D15" s="5" t="s">
        <v>76</v>
      </c>
      <c r="E15" s="12">
        <v>1880.95</v>
      </c>
      <c r="F15" s="7">
        <v>3235</v>
      </c>
      <c r="G15" s="46" t="s">
        <v>72</v>
      </c>
      <c r="H15" s="46"/>
      <c r="I15" s="46"/>
    </row>
    <row r="16" spans="1:9" x14ac:dyDescent="0.3">
      <c r="A16" s="8">
        <v>1018823</v>
      </c>
      <c r="B16" s="9" t="s">
        <v>77</v>
      </c>
      <c r="C16" s="15">
        <v>68419124305</v>
      </c>
      <c r="D16" s="16" t="s">
        <v>78</v>
      </c>
      <c r="E16" s="17">
        <v>21.24</v>
      </c>
      <c r="F16" s="7">
        <v>3295</v>
      </c>
      <c r="G16" s="45" t="s">
        <v>11</v>
      </c>
      <c r="H16" s="45"/>
      <c r="I16" s="45"/>
    </row>
    <row r="17" spans="1:9" x14ac:dyDescent="0.3">
      <c r="A17" s="8">
        <v>1002565</v>
      </c>
      <c r="B17" s="9" t="s">
        <v>79</v>
      </c>
      <c r="C17" s="7">
        <v>64291636756</v>
      </c>
      <c r="D17" s="5" t="s">
        <v>80</v>
      </c>
      <c r="E17" s="12">
        <v>50</v>
      </c>
      <c r="F17" s="7">
        <v>3239</v>
      </c>
      <c r="G17" s="46" t="s">
        <v>16</v>
      </c>
      <c r="H17" s="46"/>
      <c r="I17" s="46"/>
    </row>
    <row r="18" spans="1:9" x14ac:dyDescent="0.3">
      <c r="A18" s="8">
        <v>1003466</v>
      </c>
      <c r="B18" s="9" t="s">
        <v>18</v>
      </c>
      <c r="C18" s="7">
        <v>70133616033</v>
      </c>
      <c r="D18" s="5" t="s">
        <v>35</v>
      </c>
      <c r="E18" s="12">
        <f>195.26+486.8</f>
        <v>682.06</v>
      </c>
      <c r="F18" s="7">
        <v>3231</v>
      </c>
      <c r="G18" s="46" t="s">
        <v>15</v>
      </c>
      <c r="H18" s="46"/>
      <c r="I18" s="46"/>
    </row>
    <row r="19" spans="1:9" x14ac:dyDescent="0.3">
      <c r="A19" s="8">
        <v>1001395</v>
      </c>
      <c r="B19" s="9" t="s">
        <v>36</v>
      </c>
      <c r="C19" s="7">
        <v>87311810356</v>
      </c>
      <c r="D19" s="5" t="s">
        <v>37</v>
      </c>
      <c r="E19" s="12">
        <f>93.37+38.15</f>
        <v>131.52000000000001</v>
      </c>
      <c r="F19" s="7">
        <v>3231</v>
      </c>
      <c r="G19" s="46" t="s">
        <v>15</v>
      </c>
      <c r="H19" s="46"/>
      <c r="I19" s="46"/>
    </row>
    <row r="20" spans="1:9" s="37" customFormat="1" x14ac:dyDescent="0.3">
      <c r="A20" s="33">
        <v>1024704</v>
      </c>
      <c r="B20" s="27" t="s">
        <v>168</v>
      </c>
      <c r="C20" s="15" t="s">
        <v>169</v>
      </c>
      <c r="D20" s="16" t="s">
        <v>170</v>
      </c>
      <c r="E20" s="31">
        <v>390</v>
      </c>
      <c r="F20" s="15">
        <v>3213</v>
      </c>
      <c r="G20" s="51" t="s">
        <v>12</v>
      </c>
      <c r="H20" s="51"/>
      <c r="I20" s="51"/>
    </row>
    <row r="21" spans="1:9" s="37" customFormat="1" ht="14.4" customHeight="1" x14ac:dyDescent="0.3">
      <c r="A21" s="29">
        <v>1023016</v>
      </c>
      <c r="B21" s="30" t="s">
        <v>96</v>
      </c>
      <c r="C21" s="15" t="s">
        <v>97</v>
      </c>
      <c r="D21" s="16" t="s">
        <v>98</v>
      </c>
      <c r="E21" s="31">
        <f>41.06+49</f>
        <v>90.06</v>
      </c>
      <c r="F21" s="15">
        <v>3221</v>
      </c>
      <c r="G21" s="51" t="s">
        <v>22</v>
      </c>
      <c r="H21" s="51"/>
      <c r="I21" s="51"/>
    </row>
    <row r="22" spans="1:9" s="37" customFormat="1" ht="14.4" customHeight="1" x14ac:dyDescent="0.3">
      <c r="A22" s="29">
        <v>1023016</v>
      </c>
      <c r="B22" s="30" t="s">
        <v>96</v>
      </c>
      <c r="C22" s="15" t="s">
        <v>97</v>
      </c>
      <c r="D22" s="16" t="s">
        <v>98</v>
      </c>
      <c r="E22" s="31">
        <v>1188.9000000000001</v>
      </c>
      <c r="F22" s="15">
        <v>3299</v>
      </c>
      <c r="G22" s="51" t="s">
        <v>9</v>
      </c>
      <c r="H22" s="51"/>
      <c r="I22" s="51"/>
    </row>
    <row r="23" spans="1:9" s="37" customFormat="1" x14ac:dyDescent="0.3">
      <c r="A23" s="33">
        <v>1002243</v>
      </c>
      <c r="B23" s="27" t="s">
        <v>99</v>
      </c>
      <c r="C23" s="15">
        <v>74266568215</v>
      </c>
      <c r="D23" s="16" t="s">
        <v>100</v>
      </c>
      <c r="E23" s="31">
        <v>2494.81</v>
      </c>
      <c r="F23" s="15">
        <v>3239</v>
      </c>
      <c r="G23" s="51" t="s">
        <v>16</v>
      </c>
      <c r="H23" s="51"/>
      <c r="I23" s="51"/>
    </row>
    <row r="24" spans="1:9" s="37" customFormat="1" x14ac:dyDescent="0.3">
      <c r="A24" s="29">
        <v>1012798</v>
      </c>
      <c r="B24" s="30" t="s">
        <v>171</v>
      </c>
      <c r="C24" s="15">
        <v>78197242725</v>
      </c>
      <c r="D24" s="16" t="s">
        <v>172</v>
      </c>
      <c r="E24" s="31">
        <f>212+368.7+1678.15+70.8</f>
        <v>2329.6500000000005</v>
      </c>
      <c r="F24" s="15">
        <v>3293</v>
      </c>
      <c r="G24" s="51" t="s">
        <v>19</v>
      </c>
      <c r="H24" s="51"/>
      <c r="I24" s="51"/>
    </row>
    <row r="25" spans="1:9" s="37" customFormat="1" ht="14.4" customHeight="1" x14ac:dyDescent="0.3">
      <c r="A25" s="29">
        <v>1017547</v>
      </c>
      <c r="B25" s="30" t="s">
        <v>101</v>
      </c>
      <c r="C25" s="15">
        <v>64546066176</v>
      </c>
      <c r="D25" s="16" t="s">
        <v>102</v>
      </c>
      <c r="E25" s="31">
        <f>1825.21+156.94+21.58</f>
        <v>2003.73</v>
      </c>
      <c r="F25" s="15">
        <v>3221</v>
      </c>
      <c r="G25" s="51" t="s">
        <v>22</v>
      </c>
      <c r="H25" s="51"/>
      <c r="I25" s="51"/>
    </row>
    <row r="26" spans="1:9" s="37" customFormat="1" ht="14.4" customHeight="1" x14ac:dyDescent="0.3">
      <c r="A26" s="29">
        <v>1017547</v>
      </c>
      <c r="B26" s="30" t="s">
        <v>101</v>
      </c>
      <c r="C26" s="15">
        <v>64546066176</v>
      </c>
      <c r="D26" s="16" t="s">
        <v>102</v>
      </c>
      <c r="E26" s="31">
        <v>440</v>
      </c>
      <c r="F26" s="15">
        <v>3233</v>
      </c>
      <c r="G26" s="51" t="s">
        <v>21</v>
      </c>
      <c r="H26" s="51"/>
      <c r="I26" s="51"/>
    </row>
    <row r="27" spans="1:9" s="37" customFormat="1" x14ac:dyDescent="0.3">
      <c r="A27" s="29">
        <v>1001635</v>
      </c>
      <c r="B27" s="30" t="s">
        <v>17</v>
      </c>
      <c r="C27" s="15">
        <v>64945507350</v>
      </c>
      <c r="D27" s="16" t="s">
        <v>34</v>
      </c>
      <c r="E27" s="31">
        <f>2300+45+1526+880+1712+440.88+219+2310+180+988.5</f>
        <v>10601.380000000001</v>
      </c>
      <c r="F27" s="15">
        <v>3293</v>
      </c>
      <c r="G27" s="51" t="s">
        <v>19</v>
      </c>
      <c r="H27" s="51"/>
      <c r="I27" s="51"/>
    </row>
    <row r="28" spans="1:9" s="37" customFormat="1" ht="14.4" customHeight="1" x14ac:dyDescent="0.3">
      <c r="A28" s="29">
        <v>1001635</v>
      </c>
      <c r="B28" s="30" t="s">
        <v>17</v>
      </c>
      <c r="C28" s="15">
        <v>64945507350</v>
      </c>
      <c r="D28" s="16" t="s">
        <v>34</v>
      </c>
      <c r="E28" s="31">
        <f>368.16+179.65+557.55+424.8+253.71+719.82</f>
        <v>2503.69</v>
      </c>
      <c r="F28" s="15">
        <v>3237</v>
      </c>
      <c r="G28" s="53" t="s">
        <v>64</v>
      </c>
      <c r="H28" s="53"/>
      <c r="I28" s="53"/>
    </row>
    <row r="29" spans="1:9" s="37" customFormat="1" x14ac:dyDescent="0.3">
      <c r="A29" s="33">
        <v>1012117</v>
      </c>
      <c r="B29" s="27" t="s">
        <v>81</v>
      </c>
      <c r="C29" s="15">
        <v>33437375299</v>
      </c>
      <c r="D29" s="16" t="s">
        <v>82</v>
      </c>
      <c r="E29" s="31">
        <v>4.05</v>
      </c>
      <c r="F29" s="15">
        <v>3232</v>
      </c>
      <c r="G29" s="51" t="s">
        <v>20</v>
      </c>
      <c r="H29" s="51"/>
      <c r="I29" s="51"/>
    </row>
    <row r="30" spans="1:9" s="37" customFormat="1" x14ac:dyDescent="0.3">
      <c r="A30" s="33">
        <v>1012117</v>
      </c>
      <c r="B30" s="27" t="s">
        <v>81</v>
      </c>
      <c r="C30" s="15">
        <v>33437375299</v>
      </c>
      <c r="D30" s="16" t="s">
        <v>82</v>
      </c>
      <c r="E30" s="31">
        <v>10.74</v>
      </c>
      <c r="F30" s="15">
        <v>3224</v>
      </c>
      <c r="G30" s="54" t="s">
        <v>93</v>
      </c>
      <c r="H30" s="55"/>
      <c r="I30" s="56"/>
    </row>
    <row r="31" spans="1:9" s="37" customFormat="1" ht="14.4" customHeight="1" x14ac:dyDescent="0.3">
      <c r="A31" s="29">
        <v>1021394</v>
      </c>
      <c r="B31" s="30" t="s">
        <v>173</v>
      </c>
      <c r="C31" s="15">
        <v>45816750516</v>
      </c>
      <c r="D31" s="16" t="s">
        <v>174</v>
      </c>
      <c r="E31" s="31">
        <f>1023.75+129.38</f>
        <v>1153.1300000000001</v>
      </c>
      <c r="F31" s="15">
        <v>3299</v>
      </c>
      <c r="G31" s="51" t="s">
        <v>9</v>
      </c>
      <c r="H31" s="51"/>
      <c r="I31" s="51"/>
    </row>
    <row r="32" spans="1:9" s="37" customFormat="1" ht="14.4" customHeight="1" x14ac:dyDescent="0.3">
      <c r="A32" s="29">
        <v>1021394</v>
      </c>
      <c r="B32" s="30" t="s">
        <v>173</v>
      </c>
      <c r="C32" s="15">
        <v>45816750516</v>
      </c>
      <c r="D32" s="16" t="s">
        <v>174</v>
      </c>
      <c r="E32" s="31">
        <v>1144.81</v>
      </c>
      <c r="F32" s="15">
        <v>3221</v>
      </c>
      <c r="G32" s="51" t="s">
        <v>22</v>
      </c>
      <c r="H32" s="51"/>
      <c r="I32" s="51"/>
    </row>
    <row r="33" spans="1:9" s="37" customFormat="1" ht="14.4" customHeight="1" x14ac:dyDescent="0.3">
      <c r="A33" s="29">
        <v>1021394</v>
      </c>
      <c r="B33" s="30" t="s">
        <v>173</v>
      </c>
      <c r="C33" s="15">
        <v>45816750516</v>
      </c>
      <c r="D33" s="16" t="s">
        <v>174</v>
      </c>
      <c r="E33" s="31">
        <v>515</v>
      </c>
      <c r="F33" s="15">
        <v>3225</v>
      </c>
      <c r="G33" s="57" t="s">
        <v>180</v>
      </c>
      <c r="H33" s="58"/>
      <c r="I33" s="59"/>
    </row>
    <row r="34" spans="1:9" s="37" customFormat="1" ht="14.4" customHeight="1" x14ac:dyDescent="0.3">
      <c r="A34" s="29">
        <v>1001797</v>
      </c>
      <c r="B34" s="30" t="s">
        <v>103</v>
      </c>
      <c r="C34" s="15">
        <v>66734484850</v>
      </c>
      <c r="D34" s="16" t="s">
        <v>104</v>
      </c>
      <c r="E34" s="31">
        <f>235.99+59+98+354</f>
        <v>746.99</v>
      </c>
      <c r="F34" s="15">
        <v>3241</v>
      </c>
      <c r="G34" s="51" t="s">
        <v>105</v>
      </c>
      <c r="H34" s="51"/>
      <c r="I34" s="51"/>
    </row>
    <row r="35" spans="1:9" x14ac:dyDescent="0.3">
      <c r="A35" s="28">
        <v>1017736</v>
      </c>
      <c r="B35" s="26" t="s">
        <v>83</v>
      </c>
      <c r="C35" s="7">
        <v>36856415212</v>
      </c>
      <c r="D35" s="5" t="s">
        <v>84</v>
      </c>
      <c r="E35" s="12">
        <f>95.56+250</f>
        <v>345.56</v>
      </c>
      <c r="F35" s="7">
        <v>3232</v>
      </c>
      <c r="G35" s="46" t="s">
        <v>20</v>
      </c>
      <c r="H35" s="46"/>
      <c r="I35" s="46"/>
    </row>
    <row r="36" spans="1:9" x14ac:dyDescent="0.3">
      <c r="A36" s="8">
        <v>1001055</v>
      </c>
      <c r="B36" s="9" t="s">
        <v>85</v>
      </c>
      <c r="C36" s="7">
        <v>26187994862</v>
      </c>
      <c r="D36" s="5" t="s">
        <v>86</v>
      </c>
      <c r="E36" s="12">
        <v>102.71</v>
      </c>
      <c r="F36" s="7">
        <v>3292</v>
      </c>
      <c r="G36" s="45" t="s">
        <v>25</v>
      </c>
      <c r="H36" s="45"/>
      <c r="I36" s="45"/>
    </row>
    <row r="37" spans="1:9" s="37" customFormat="1" ht="14.4" customHeight="1" x14ac:dyDescent="0.3">
      <c r="A37" s="33">
        <v>1006545</v>
      </c>
      <c r="B37" s="27" t="s">
        <v>175</v>
      </c>
      <c r="C37" s="15">
        <v>27619887407</v>
      </c>
      <c r="D37" s="16" t="s">
        <v>176</v>
      </c>
      <c r="E37" s="31">
        <v>381</v>
      </c>
      <c r="F37" s="15">
        <v>3232</v>
      </c>
      <c r="G37" s="51" t="s">
        <v>20</v>
      </c>
      <c r="H37" s="51"/>
      <c r="I37" s="51"/>
    </row>
    <row r="38" spans="1:9" x14ac:dyDescent="0.3">
      <c r="A38" s="8">
        <v>1023023</v>
      </c>
      <c r="B38" s="9" t="s">
        <v>38</v>
      </c>
      <c r="C38" s="7">
        <v>29524210204</v>
      </c>
      <c r="D38" s="5" t="s">
        <v>39</v>
      </c>
      <c r="E38" s="12">
        <f>1004.05+273.23</f>
        <v>1277.28</v>
      </c>
      <c r="F38" s="7">
        <v>3231</v>
      </c>
      <c r="G38" s="46" t="s">
        <v>15</v>
      </c>
      <c r="H38" s="46"/>
      <c r="I38" s="46"/>
    </row>
    <row r="39" spans="1:9" x14ac:dyDescent="0.3">
      <c r="A39" s="8">
        <v>1021644</v>
      </c>
      <c r="B39" s="9" t="s">
        <v>40</v>
      </c>
      <c r="C39" s="7">
        <v>63073332379</v>
      </c>
      <c r="D39" s="5" t="s">
        <v>66</v>
      </c>
      <c r="E39" s="12">
        <f>1466.91+3171.52</f>
        <v>4638.43</v>
      </c>
      <c r="F39" s="7">
        <v>3223</v>
      </c>
      <c r="G39" s="45" t="s">
        <v>7</v>
      </c>
      <c r="H39" s="45"/>
      <c r="I39" s="45"/>
    </row>
    <row r="40" spans="1:9" s="37" customFormat="1" x14ac:dyDescent="0.3">
      <c r="A40" s="33">
        <v>1030022</v>
      </c>
      <c r="B40" s="27" t="s">
        <v>177</v>
      </c>
      <c r="C40" s="15">
        <v>70496902769</v>
      </c>
      <c r="D40" s="16" t="s">
        <v>178</v>
      </c>
      <c r="E40" s="31">
        <f>812.5+4200</f>
        <v>5012.5</v>
      </c>
      <c r="F40" s="15">
        <v>3235</v>
      </c>
      <c r="G40" s="51" t="s">
        <v>72</v>
      </c>
      <c r="H40" s="51"/>
      <c r="I40" s="51"/>
    </row>
    <row r="41" spans="1:9" x14ac:dyDescent="0.3">
      <c r="A41" s="8">
        <v>1001116</v>
      </c>
      <c r="B41" s="9" t="s">
        <v>41</v>
      </c>
      <c r="C41" s="7">
        <v>39048902955</v>
      </c>
      <c r="D41" s="5" t="s">
        <v>42</v>
      </c>
      <c r="E41" s="12">
        <v>337.31</v>
      </c>
      <c r="F41" s="7">
        <v>3234</v>
      </c>
      <c r="G41" s="45" t="s">
        <v>4</v>
      </c>
      <c r="H41" s="45"/>
      <c r="I41" s="45"/>
    </row>
    <row r="42" spans="1:9" ht="14.4" customHeight="1" x14ac:dyDescent="0.3">
      <c r="A42" s="8">
        <v>1002558</v>
      </c>
      <c r="B42" s="9" t="s">
        <v>26</v>
      </c>
      <c r="C42" s="7">
        <v>73275412890</v>
      </c>
      <c r="D42" s="5" t="s">
        <v>46</v>
      </c>
      <c r="E42" s="12">
        <f>81.73+933.04+597.2+330.11+414.53+1190.7+737.63</f>
        <v>4284.9399999999996</v>
      </c>
      <c r="F42" s="7">
        <v>3221</v>
      </c>
      <c r="G42" s="46" t="s">
        <v>22</v>
      </c>
      <c r="H42" s="46"/>
      <c r="I42" s="46"/>
    </row>
    <row r="43" spans="1:9" ht="14.4" customHeight="1" x14ac:dyDescent="0.3">
      <c r="A43" s="28">
        <v>1002564</v>
      </c>
      <c r="B43" s="26" t="s">
        <v>108</v>
      </c>
      <c r="C43" s="7">
        <v>74006494666</v>
      </c>
      <c r="D43" s="5" t="s">
        <v>109</v>
      </c>
      <c r="E43" s="12">
        <v>180</v>
      </c>
      <c r="F43" s="7">
        <v>3239</v>
      </c>
      <c r="G43" s="46" t="s">
        <v>16</v>
      </c>
      <c r="H43" s="46"/>
      <c r="I43" s="46"/>
    </row>
    <row r="44" spans="1:9" ht="14.4" customHeight="1" x14ac:dyDescent="0.3">
      <c r="A44" s="28">
        <v>1002564</v>
      </c>
      <c r="B44" s="26" t="s">
        <v>108</v>
      </c>
      <c r="C44" s="7">
        <v>74006494666</v>
      </c>
      <c r="D44" s="5" t="s">
        <v>109</v>
      </c>
      <c r="E44" s="12">
        <f>73+25</f>
        <v>98</v>
      </c>
      <c r="F44" s="7">
        <v>3299</v>
      </c>
      <c r="G44" s="46" t="s">
        <v>9</v>
      </c>
      <c r="H44" s="46"/>
      <c r="I44" s="46"/>
    </row>
    <row r="45" spans="1:9" ht="14.4" customHeight="1" x14ac:dyDescent="0.3">
      <c r="A45" s="28">
        <v>1002564</v>
      </c>
      <c r="B45" s="26" t="s">
        <v>108</v>
      </c>
      <c r="C45" s="7">
        <v>74006494666</v>
      </c>
      <c r="D45" s="5" t="s">
        <v>109</v>
      </c>
      <c r="E45" s="12">
        <v>1030</v>
      </c>
      <c r="F45" s="7">
        <v>3233</v>
      </c>
      <c r="G45" s="46" t="s">
        <v>21</v>
      </c>
      <c r="H45" s="46"/>
      <c r="I45" s="46"/>
    </row>
    <row r="46" spans="1:9" s="37" customFormat="1" x14ac:dyDescent="0.3">
      <c r="A46" s="33">
        <v>1004463</v>
      </c>
      <c r="B46" s="27" t="s">
        <v>182</v>
      </c>
      <c r="C46" s="43">
        <v>35515773520</v>
      </c>
      <c r="D46" s="14" t="s">
        <v>183</v>
      </c>
      <c r="E46" s="31">
        <v>76.5</v>
      </c>
      <c r="F46" s="15">
        <v>3211</v>
      </c>
      <c r="G46" s="53" t="s">
        <v>184</v>
      </c>
      <c r="H46" s="53"/>
      <c r="I46" s="53"/>
    </row>
    <row r="47" spans="1:9" s="37" customFormat="1" x14ac:dyDescent="0.3">
      <c r="A47" s="29">
        <v>1003201</v>
      </c>
      <c r="B47" s="30" t="s">
        <v>185</v>
      </c>
      <c r="C47" s="15">
        <v>29059177553</v>
      </c>
      <c r="D47" s="16" t="s">
        <v>186</v>
      </c>
      <c r="E47" s="31">
        <v>272.70999999999998</v>
      </c>
      <c r="F47" s="15">
        <v>3221</v>
      </c>
      <c r="G47" s="51" t="s">
        <v>22</v>
      </c>
      <c r="H47" s="51"/>
      <c r="I47" s="51"/>
    </row>
    <row r="48" spans="1:9" s="37" customFormat="1" x14ac:dyDescent="0.3">
      <c r="A48" s="33">
        <v>1013661</v>
      </c>
      <c r="B48" s="27" t="s">
        <v>187</v>
      </c>
      <c r="C48" s="15">
        <v>65673920115</v>
      </c>
      <c r="D48" s="16" t="s">
        <v>188</v>
      </c>
      <c r="E48" s="31">
        <v>247.64</v>
      </c>
      <c r="F48" s="15">
        <v>3293</v>
      </c>
      <c r="G48" s="51" t="s">
        <v>19</v>
      </c>
      <c r="H48" s="51"/>
      <c r="I48" s="51"/>
    </row>
    <row r="49" spans="1:9" s="37" customFormat="1" x14ac:dyDescent="0.3">
      <c r="A49" s="29">
        <v>1017716</v>
      </c>
      <c r="B49" s="30" t="s">
        <v>87</v>
      </c>
      <c r="C49" s="15">
        <v>75912721969</v>
      </c>
      <c r="D49" s="16" t="s">
        <v>88</v>
      </c>
      <c r="E49" s="31">
        <v>177</v>
      </c>
      <c r="F49" s="15">
        <v>3232</v>
      </c>
      <c r="G49" s="51" t="s">
        <v>20</v>
      </c>
      <c r="H49" s="51"/>
      <c r="I49" s="51"/>
    </row>
    <row r="50" spans="1:9" s="37" customFormat="1" x14ac:dyDescent="0.3">
      <c r="A50" s="33">
        <v>1012154</v>
      </c>
      <c r="B50" s="27" t="s">
        <v>195</v>
      </c>
      <c r="C50" s="15">
        <v>64835483360</v>
      </c>
      <c r="D50" s="16" t="s">
        <v>196</v>
      </c>
      <c r="E50" s="31">
        <v>480</v>
      </c>
      <c r="F50" s="15">
        <v>3213</v>
      </c>
      <c r="G50" s="57" t="s">
        <v>12</v>
      </c>
      <c r="H50" s="58"/>
      <c r="I50" s="59"/>
    </row>
    <row r="51" spans="1:9" s="37" customFormat="1" x14ac:dyDescent="0.3">
      <c r="A51" s="29">
        <v>1002224</v>
      </c>
      <c r="B51" s="30" t="s">
        <v>43</v>
      </c>
      <c r="C51" s="15">
        <v>87939104217</v>
      </c>
      <c r="D51" s="16" t="s">
        <v>44</v>
      </c>
      <c r="E51" s="31">
        <f>328.38+31.92+34.08+67.08</f>
        <v>461.46</v>
      </c>
      <c r="F51" s="15">
        <v>3431</v>
      </c>
      <c r="G51" s="53" t="s">
        <v>23</v>
      </c>
      <c r="H51" s="53"/>
      <c r="I51" s="53"/>
    </row>
    <row r="52" spans="1:9" s="37" customFormat="1" x14ac:dyDescent="0.3">
      <c r="A52" s="29">
        <v>1018746</v>
      </c>
      <c r="B52" s="30" t="s">
        <v>189</v>
      </c>
      <c r="C52" s="15">
        <v>20998990299</v>
      </c>
      <c r="D52" s="16" t="s">
        <v>190</v>
      </c>
      <c r="E52" s="31">
        <f>5.7+84.04+25.37+22.82</f>
        <v>137.93</v>
      </c>
      <c r="F52" s="15">
        <v>3234</v>
      </c>
      <c r="G52" s="53" t="s">
        <v>4</v>
      </c>
      <c r="H52" s="53"/>
      <c r="I52" s="53"/>
    </row>
    <row r="53" spans="1:9" s="37" customFormat="1" x14ac:dyDescent="0.3">
      <c r="A53" s="29">
        <v>1015807</v>
      </c>
      <c r="B53" s="30" t="s">
        <v>191</v>
      </c>
      <c r="C53" s="15">
        <v>2371889218</v>
      </c>
      <c r="D53" s="16" t="s">
        <v>192</v>
      </c>
      <c r="E53" s="31">
        <f>126.55+160.97</f>
        <v>287.52</v>
      </c>
      <c r="F53" s="15">
        <v>3234</v>
      </c>
      <c r="G53" s="53" t="s">
        <v>4</v>
      </c>
      <c r="H53" s="53"/>
      <c r="I53" s="53"/>
    </row>
    <row r="54" spans="1:9" s="37" customFormat="1" x14ac:dyDescent="0.3">
      <c r="A54" s="29">
        <v>1030943</v>
      </c>
      <c r="B54" s="30" t="s">
        <v>193</v>
      </c>
      <c r="C54" s="15">
        <v>41317489366</v>
      </c>
      <c r="D54" s="16" t="s">
        <v>194</v>
      </c>
      <c r="E54" s="31">
        <f>5.58+5.58+26.4+151+4.18+43.2</f>
        <v>235.94</v>
      </c>
      <c r="F54" s="15">
        <v>3223</v>
      </c>
      <c r="G54" s="53" t="s">
        <v>7</v>
      </c>
      <c r="H54" s="53"/>
      <c r="I54" s="53"/>
    </row>
    <row r="55" spans="1:9" s="37" customFormat="1" ht="14.4" customHeight="1" x14ac:dyDescent="0.3">
      <c r="A55" s="29">
        <v>1029981</v>
      </c>
      <c r="B55" s="30" t="s">
        <v>89</v>
      </c>
      <c r="C55" s="15">
        <v>26240899420</v>
      </c>
      <c r="D55" s="16" t="s">
        <v>90</v>
      </c>
      <c r="E55" s="31">
        <v>900</v>
      </c>
      <c r="F55" s="15">
        <v>3239</v>
      </c>
      <c r="G55" s="51" t="s">
        <v>16</v>
      </c>
      <c r="H55" s="51"/>
      <c r="I55" s="51"/>
    </row>
    <row r="56" spans="1:9" s="37" customFormat="1" ht="14.4" customHeight="1" x14ac:dyDescent="0.3">
      <c r="A56" s="29">
        <v>1029981</v>
      </c>
      <c r="B56" s="30" t="s">
        <v>89</v>
      </c>
      <c r="C56" s="15">
        <v>26240899420</v>
      </c>
      <c r="D56" s="16" t="s">
        <v>90</v>
      </c>
      <c r="E56" s="31">
        <f>10885.88+1107.5</f>
        <v>11993.38</v>
      </c>
      <c r="F56" s="15">
        <v>3233</v>
      </c>
      <c r="G56" s="51" t="s">
        <v>21</v>
      </c>
      <c r="H56" s="51"/>
      <c r="I56" s="51"/>
    </row>
    <row r="57" spans="1:9" s="37" customFormat="1" x14ac:dyDescent="0.3">
      <c r="A57" s="29">
        <v>1001627</v>
      </c>
      <c r="B57" s="30" t="s">
        <v>24</v>
      </c>
      <c r="C57" s="15">
        <v>97020558931</v>
      </c>
      <c r="D57" s="16" t="s">
        <v>45</v>
      </c>
      <c r="E57" s="31">
        <f>74.4+112.7+180.7+370.2+124.29+2114+368.65</f>
        <v>3344.94</v>
      </c>
      <c r="F57" s="15">
        <v>3293</v>
      </c>
      <c r="G57" s="53" t="s">
        <v>19</v>
      </c>
      <c r="H57" s="53"/>
      <c r="I57" s="53"/>
    </row>
    <row r="58" spans="1:9" s="37" customFormat="1" x14ac:dyDescent="0.3">
      <c r="A58" s="29">
        <v>1001627</v>
      </c>
      <c r="B58" s="30" t="s">
        <v>24</v>
      </c>
      <c r="C58" s="15">
        <v>97020558931</v>
      </c>
      <c r="D58" s="16" t="s">
        <v>45</v>
      </c>
      <c r="E58" s="31">
        <f>82.61+911.1</f>
        <v>993.71</v>
      </c>
      <c r="F58" s="15">
        <v>3241</v>
      </c>
      <c r="G58" s="51" t="s">
        <v>105</v>
      </c>
      <c r="H58" s="51"/>
      <c r="I58" s="51"/>
    </row>
    <row r="59" spans="1:9" s="37" customFormat="1" x14ac:dyDescent="0.3">
      <c r="A59" s="33">
        <v>1001738</v>
      </c>
      <c r="B59" s="27" t="s">
        <v>110</v>
      </c>
      <c r="C59" s="15">
        <v>89407840770</v>
      </c>
      <c r="D59" s="16" t="s">
        <v>111</v>
      </c>
      <c r="E59" s="31">
        <f>323.23+323.23</f>
        <v>646.46</v>
      </c>
      <c r="F59" s="15">
        <v>3233</v>
      </c>
      <c r="G59" s="51" t="s">
        <v>21</v>
      </c>
      <c r="H59" s="51"/>
      <c r="I59" s="51"/>
    </row>
    <row r="60" spans="1:9" s="37" customFormat="1" x14ac:dyDescent="0.3">
      <c r="A60" s="29">
        <v>1002389</v>
      </c>
      <c r="B60" s="30" t="s">
        <v>91</v>
      </c>
      <c r="C60" s="15">
        <v>27759560625</v>
      </c>
      <c r="D60" s="16" t="s">
        <v>92</v>
      </c>
      <c r="E60" s="31">
        <v>138.96</v>
      </c>
      <c r="F60" s="15">
        <v>3223</v>
      </c>
      <c r="G60" s="53" t="s">
        <v>7</v>
      </c>
      <c r="H60" s="53"/>
      <c r="I60" s="53"/>
    </row>
    <row r="61" spans="1:9" s="37" customFormat="1" x14ac:dyDescent="0.3">
      <c r="A61" s="33">
        <v>1001433</v>
      </c>
      <c r="B61" s="27" t="s">
        <v>197</v>
      </c>
      <c r="C61" s="15">
        <v>18928523252</v>
      </c>
      <c r="D61" s="16" t="s">
        <v>198</v>
      </c>
      <c r="E61" s="31">
        <v>122.4</v>
      </c>
      <c r="F61" s="15">
        <v>3293</v>
      </c>
      <c r="G61" s="51" t="s">
        <v>19</v>
      </c>
      <c r="H61" s="51"/>
      <c r="I61" s="51"/>
    </row>
    <row r="62" spans="1:9" s="37" customFormat="1" x14ac:dyDescent="0.3">
      <c r="A62" s="33">
        <v>1020936</v>
      </c>
      <c r="B62" s="27" t="s">
        <v>199</v>
      </c>
      <c r="C62" s="15">
        <v>71642207963</v>
      </c>
      <c r="D62" s="16" t="s">
        <v>200</v>
      </c>
      <c r="E62" s="31">
        <v>69.95</v>
      </c>
      <c r="F62" s="15">
        <v>3225</v>
      </c>
      <c r="G62" s="51" t="s">
        <v>180</v>
      </c>
      <c r="H62" s="51"/>
      <c r="I62" s="51"/>
    </row>
    <row r="63" spans="1:9" x14ac:dyDescent="0.3">
      <c r="A63" s="28">
        <v>1026567</v>
      </c>
      <c r="B63" s="26" t="s">
        <v>65</v>
      </c>
      <c r="C63" s="7">
        <v>98691330244</v>
      </c>
      <c r="D63" s="5" t="s">
        <v>68</v>
      </c>
      <c r="E63" s="12">
        <f>13.09+15.01</f>
        <v>28.1</v>
      </c>
      <c r="F63" s="7">
        <v>3223</v>
      </c>
      <c r="G63" s="45" t="s">
        <v>7</v>
      </c>
      <c r="H63" s="45"/>
      <c r="I63" s="45"/>
    </row>
    <row r="64" spans="1:9" x14ac:dyDescent="0.3">
      <c r="A64" s="28">
        <v>1026567</v>
      </c>
      <c r="B64" s="26" t="s">
        <v>65</v>
      </c>
      <c r="C64" s="7">
        <v>98691330244</v>
      </c>
      <c r="D64" s="5" t="s">
        <v>68</v>
      </c>
      <c r="E64" s="12">
        <v>7.46</v>
      </c>
      <c r="F64" s="7">
        <v>3234</v>
      </c>
      <c r="G64" s="45" t="s">
        <v>4</v>
      </c>
      <c r="H64" s="45"/>
      <c r="I64" s="45"/>
    </row>
    <row r="65" spans="1:9" s="37" customFormat="1" ht="14.4" customHeight="1" x14ac:dyDescent="0.3">
      <c r="A65" s="33">
        <v>1003988</v>
      </c>
      <c r="B65" s="27" t="s">
        <v>202</v>
      </c>
      <c r="C65" s="15">
        <v>26940672643</v>
      </c>
      <c r="D65" s="16" t="s">
        <v>203</v>
      </c>
      <c r="E65" s="31">
        <v>2600</v>
      </c>
      <c r="F65" s="15">
        <v>3231</v>
      </c>
      <c r="G65" s="51" t="s">
        <v>15</v>
      </c>
      <c r="H65" s="51"/>
      <c r="I65" s="51"/>
    </row>
    <row r="66" spans="1:9" x14ac:dyDescent="0.3">
      <c r="A66" s="28">
        <v>1021806</v>
      </c>
      <c r="B66" s="26" t="s">
        <v>113</v>
      </c>
      <c r="C66" s="7">
        <v>67645105540</v>
      </c>
      <c r="D66" s="5" t="s">
        <v>114</v>
      </c>
      <c r="E66" s="12">
        <v>270</v>
      </c>
      <c r="F66" s="7">
        <v>3213</v>
      </c>
      <c r="G66" s="46" t="s">
        <v>12</v>
      </c>
      <c r="H66" s="46"/>
      <c r="I66" s="46"/>
    </row>
    <row r="67" spans="1:9" x14ac:dyDescent="0.3">
      <c r="A67" s="28">
        <v>1028320</v>
      </c>
      <c r="B67" s="26" t="s">
        <v>115</v>
      </c>
      <c r="C67" s="38">
        <v>66213006436</v>
      </c>
      <c r="D67" s="39" t="s">
        <v>116</v>
      </c>
      <c r="E67" s="40">
        <v>205.71</v>
      </c>
      <c r="F67" s="38">
        <v>3239</v>
      </c>
      <c r="G67" s="46" t="s">
        <v>16</v>
      </c>
      <c r="H67" s="46"/>
      <c r="I67" s="46"/>
    </row>
    <row r="68" spans="1:9" x14ac:dyDescent="0.3">
      <c r="A68" s="8">
        <v>1012745</v>
      </c>
      <c r="B68" s="9" t="s">
        <v>117</v>
      </c>
      <c r="C68" s="36">
        <v>59143170280</v>
      </c>
      <c r="D68" s="14" t="s">
        <v>118</v>
      </c>
      <c r="E68" s="12">
        <v>943.13</v>
      </c>
      <c r="F68" s="7">
        <v>3238</v>
      </c>
      <c r="G68" s="46" t="s">
        <v>119</v>
      </c>
      <c r="H68" s="46"/>
      <c r="I68" s="46"/>
    </row>
    <row r="69" spans="1:9" x14ac:dyDescent="0.3">
      <c r="A69" s="8">
        <v>1002951</v>
      </c>
      <c r="B69" s="9" t="s">
        <v>120</v>
      </c>
      <c r="C69" s="7">
        <v>37268928073</v>
      </c>
      <c r="D69" s="5" t="s">
        <v>121</v>
      </c>
      <c r="E69" s="12">
        <v>187.5</v>
      </c>
      <c r="F69" s="7">
        <v>3233</v>
      </c>
      <c r="G69" s="46" t="s">
        <v>21</v>
      </c>
      <c r="H69" s="46"/>
      <c r="I69" s="46"/>
    </row>
    <row r="70" spans="1:9" ht="14.4" customHeight="1" x14ac:dyDescent="0.3">
      <c r="A70" s="8">
        <v>1003489</v>
      </c>
      <c r="B70" s="9" t="s">
        <v>122</v>
      </c>
      <c r="C70" s="7">
        <v>26676147972</v>
      </c>
      <c r="D70" s="5" t="s">
        <v>123</v>
      </c>
      <c r="E70" s="12">
        <v>323.52999999999997</v>
      </c>
      <c r="F70" s="7">
        <v>3233</v>
      </c>
      <c r="G70" s="46" t="s">
        <v>21</v>
      </c>
      <c r="H70" s="46"/>
      <c r="I70" s="46"/>
    </row>
    <row r="71" spans="1:9" s="37" customFormat="1" ht="14.4" customHeight="1" x14ac:dyDescent="0.3">
      <c r="A71" s="33">
        <v>1010686</v>
      </c>
      <c r="B71" s="27" t="s">
        <v>204</v>
      </c>
      <c r="C71" s="15">
        <v>11374156664</v>
      </c>
      <c r="D71" s="16" t="s">
        <v>205</v>
      </c>
      <c r="E71" s="31">
        <f>562.08+33.1</f>
        <v>595.18000000000006</v>
      </c>
      <c r="F71" s="15">
        <v>4227</v>
      </c>
      <c r="G71" s="51" t="s">
        <v>206</v>
      </c>
      <c r="H71" s="51"/>
      <c r="I71" s="51"/>
    </row>
    <row r="72" spans="1:9" s="37" customFormat="1" x14ac:dyDescent="0.3">
      <c r="A72" s="33">
        <v>1016544</v>
      </c>
      <c r="B72" s="27" t="s">
        <v>124</v>
      </c>
      <c r="C72" s="15">
        <v>14191016780</v>
      </c>
      <c r="D72" s="16" t="s">
        <v>125</v>
      </c>
      <c r="E72" s="31">
        <f>120+230+1970+205</f>
        <v>2525</v>
      </c>
      <c r="F72" s="15">
        <v>3299</v>
      </c>
      <c r="G72" s="51" t="s">
        <v>9</v>
      </c>
      <c r="H72" s="51"/>
      <c r="I72" s="51"/>
    </row>
    <row r="73" spans="1:9" s="37" customFormat="1" ht="26.4" customHeight="1" x14ac:dyDescent="0.3">
      <c r="A73" s="29">
        <v>1018514</v>
      </c>
      <c r="B73" s="30" t="s">
        <v>126</v>
      </c>
      <c r="C73" s="15">
        <v>93545633496</v>
      </c>
      <c r="D73" s="16" t="s">
        <v>127</v>
      </c>
      <c r="E73" s="31">
        <f>124+132+124+132+260+124+124</f>
        <v>1020</v>
      </c>
      <c r="F73" s="15">
        <v>3232</v>
      </c>
      <c r="G73" s="51" t="s">
        <v>20</v>
      </c>
      <c r="H73" s="51"/>
      <c r="I73" s="51"/>
    </row>
    <row r="74" spans="1:9" s="37" customFormat="1" ht="14.4" customHeight="1" x14ac:dyDescent="0.3">
      <c r="A74" s="29">
        <v>1029910</v>
      </c>
      <c r="B74" s="30" t="s">
        <v>207</v>
      </c>
      <c r="C74" s="44"/>
      <c r="D74" s="14" t="s">
        <v>208</v>
      </c>
      <c r="E74" s="31">
        <v>365</v>
      </c>
      <c r="F74" s="15">
        <v>3233</v>
      </c>
      <c r="G74" s="51" t="s">
        <v>21</v>
      </c>
      <c r="H74" s="51"/>
      <c r="I74" s="51"/>
    </row>
    <row r="75" spans="1:9" s="37" customFormat="1" ht="14.4" customHeight="1" x14ac:dyDescent="0.3">
      <c r="A75" s="33">
        <v>1026599</v>
      </c>
      <c r="B75" s="27" t="s">
        <v>210</v>
      </c>
      <c r="C75" s="15">
        <v>65553879500</v>
      </c>
      <c r="D75" s="16" t="s">
        <v>211</v>
      </c>
      <c r="E75" s="31">
        <v>45</v>
      </c>
      <c r="F75" s="15">
        <v>3299</v>
      </c>
      <c r="G75" s="51" t="s">
        <v>9</v>
      </c>
      <c r="H75" s="51"/>
      <c r="I75" s="51"/>
    </row>
    <row r="76" spans="1:9" s="37" customFormat="1" x14ac:dyDescent="0.3">
      <c r="A76" s="33">
        <v>1015824</v>
      </c>
      <c r="B76" s="27" t="s">
        <v>212</v>
      </c>
      <c r="C76" s="15">
        <v>31246592766</v>
      </c>
      <c r="D76" s="16" t="s">
        <v>213</v>
      </c>
      <c r="E76" s="31">
        <v>33.18</v>
      </c>
      <c r="F76" s="15">
        <v>3239</v>
      </c>
      <c r="G76" s="51" t="s">
        <v>16</v>
      </c>
      <c r="H76" s="51"/>
      <c r="I76" s="51"/>
    </row>
    <row r="77" spans="1:9" s="37" customFormat="1" x14ac:dyDescent="0.3">
      <c r="A77" s="29">
        <v>1017820</v>
      </c>
      <c r="B77" s="30" t="s">
        <v>214</v>
      </c>
      <c r="C77" s="15">
        <v>15263066301</v>
      </c>
      <c r="D77" s="16" t="s">
        <v>215</v>
      </c>
      <c r="E77" s="31">
        <v>400</v>
      </c>
      <c r="F77" s="15">
        <v>3231</v>
      </c>
      <c r="G77" s="51" t="s">
        <v>15</v>
      </c>
      <c r="H77" s="51"/>
      <c r="I77" s="51"/>
    </row>
    <row r="78" spans="1:9" s="37" customFormat="1" x14ac:dyDescent="0.3">
      <c r="A78" s="33">
        <v>1023000</v>
      </c>
      <c r="B78" s="27" t="s">
        <v>216</v>
      </c>
      <c r="C78" s="15">
        <v>58110346325</v>
      </c>
      <c r="D78" s="16" t="s">
        <v>217</v>
      </c>
      <c r="E78" s="31">
        <v>746.56</v>
      </c>
      <c r="F78" s="15">
        <v>3233</v>
      </c>
      <c r="G78" s="51" t="s">
        <v>21</v>
      </c>
      <c r="H78" s="51"/>
      <c r="I78" s="51"/>
    </row>
    <row r="79" spans="1:9" s="37" customFormat="1" x14ac:dyDescent="0.3">
      <c r="A79" s="29">
        <v>1021319</v>
      </c>
      <c r="B79" s="30" t="s">
        <v>218</v>
      </c>
      <c r="C79" s="15">
        <v>11078659234</v>
      </c>
      <c r="D79" s="16" t="s">
        <v>219</v>
      </c>
      <c r="E79" s="31">
        <v>306.93</v>
      </c>
      <c r="F79" s="15">
        <v>3234</v>
      </c>
      <c r="G79" s="51" t="s">
        <v>4</v>
      </c>
      <c r="H79" s="51"/>
      <c r="I79" s="51"/>
    </row>
    <row r="80" spans="1:9" x14ac:dyDescent="0.3">
      <c r="A80" s="8">
        <v>1031486</v>
      </c>
      <c r="B80" s="9" t="s">
        <v>221</v>
      </c>
      <c r="C80" s="7">
        <v>78830943478</v>
      </c>
      <c r="D80" s="5" t="s">
        <v>222</v>
      </c>
      <c r="E80" s="12">
        <v>120.64</v>
      </c>
      <c r="F80" s="7">
        <v>3221</v>
      </c>
      <c r="G80" s="51" t="s">
        <v>22</v>
      </c>
      <c r="H80" s="51"/>
      <c r="I80" s="51"/>
    </row>
    <row r="81" spans="1:9" x14ac:dyDescent="0.3">
      <c r="A81" s="8">
        <v>1031562</v>
      </c>
      <c r="B81" s="9" t="s">
        <v>224</v>
      </c>
      <c r="C81" s="7">
        <v>37637019438</v>
      </c>
      <c r="D81" s="5" t="s">
        <v>223</v>
      </c>
      <c r="E81" s="12">
        <v>59.88</v>
      </c>
      <c r="F81" s="7">
        <v>3222</v>
      </c>
      <c r="G81" s="57" t="s">
        <v>163</v>
      </c>
      <c r="H81" s="58"/>
      <c r="I81" s="59"/>
    </row>
    <row r="82" spans="1:9" x14ac:dyDescent="0.3">
      <c r="A82" s="8">
        <v>1030007</v>
      </c>
      <c r="B82" s="9" t="s">
        <v>226</v>
      </c>
      <c r="C82" s="15">
        <v>95283343666</v>
      </c>
      <c r="D82" s="16" t="s">
        <v>225</v>
      </c>
      <c r="E82" s="12">
        <v>875</v>
      </c>
      <c r="F82" s="7">
        <v>3233</v>
      </c>
      <c r="G82" s="51" t="s">
        <v>21</v>
      </c>
      <c r="H82" s="51"/>
      <c r="I82" s="51"/>
    </row>
    <row r="83" spans="1:9" x14ac:dyDescent="0.3">
      <c r="A83" s="8">
        <v>1000015</v>
      </c>
      <c r="B83" s="9" t="s">
        <v>128</v>
      </c>
      <c r="C83" s="18">
        <v>31995833807</v>
      </c>
      <c r="D83" s="4" t="s">
        <v>129</v>
      </c>
      <c r="E83" s="12">
        <f>196.19+100</f>
        <v>296.19</v>
      </c>
      <c r="F83" s="7">
        <v>3232</v>
      </c>
      <c r="G83" s="46" t="s">
        <v>20</v>
      </c>
      <c r="H83" s="46"/>
      <c r="I83" s="46"/>
    </row>
    <row r="84" spans="1:9" x14ac:dyDescent="0.3">
      <c r="A84" s="8">
        <v>1031544</v>
      </c>
      <c r="B84" s="30" t="s">
        <v>227</v>
      </c>
      <c r="C84" s="34">
        <v>65544457487</v>
      </c>
      <c r="D84" s="35" t="s">
        <v>228</v>
      </c>
      <c r="E84" s="12">
        <v>1450</v>
      </c>
      <c r="F84" s="7">
        <v>3237</v>
      </c>
      <c r="G84" s="46" t="s">
        <v>64</v>
      </c>
      <c r="H84" s="46"/>
      <c r="I84" s="46"/>
    </row>
    <row r="85" spans="1:9" ht="14.4" customHeight="1" x14ac:dyDescent="0.3">
      <c r="A85" s="28">
        <v>1002112</v>
      </c>
      <c r="B85" s="27" t="s">
        <v>230</v>
      </c>
      <c r="C85" s="15">
        <v>68372221964</v>
      </c>
      <c r="D85" s="16" t="s">
        <v>231</v>
      </c>
      <c r="E85" s="12">
        <v>20.399999999999999</v>
      </c>
      <c r="F85" s="7">
        <v>3299</v>
      </c>
      <c r="G85" s="51" t="s">
        <v>9</v>
      </c>
      <c r="H85" s="51"/>
      <c r="I85" s="51"/>
    </row>
    <row r="86" spans="1:9" x14ac:dyDescent="0.3">
      <c r="A86" s="28">
        <v>1021920</v>
      </c>
      <c r="B86" s="26" t="s">
        <v>232</v>
      </c>
      <c r="C86" s="15">
        <v>81240702858</v>
      </c>
      <c r="D86" s="16" t="s">
        <v>233</v>
      </c>
      <c r="E86" s="12">
        <f>522+769</f>
        <v>1291</v>
      </c>
      <c r="F86" s="7">
        <v>3211</v>
      </c>
      <c r="G86" s="46" t="s">
        <v>184</v>
      </c>
      <c r="H86" s="46"/>
      <c r="I86" s="46"/>
    </row>
    <row r="87" spans="1:9" x14ac:dyDescent="0.3">
      <c r="A87" s="28">
        <v>1001245</v>
      </c>
      <c r="B87" s="26" t="s">
        <v>234</v>
      </c>
      <c r="C87" s="15">
        <v>70140364776</v>
      </c>
      <c r="D87" s="16" t="s">
        <v>235</v>
      </c>
      <c r="E87" s="12">
        <v>237.24</v>
      </c>
      <c r="F87" s="7">
        <v>3232</v>
      </c>
      <c r="G87" s="46" t="s">
        <v>20</v>
      </c>
      <c r="H87" s="46"/>
      <c r="I87" s="46"/>
    </row>
    <row r="88" spans="1:9" x14ac:dyDescent="0.3">
      <c r="A88" s="8">
        <v>1005141</v>
      </c>
      <c r="B88" s="9" t="s">
        <v>29</v>
      </c>
      <c r="C88" s="7">
        <v>79517967255</v>
      </c>
      <c r="D88" s="5" t="s">
        <v>47</v>
      </c>
      <c r="E88" s="12">
        <f>1011.39+130.18+250.35</f>
        <v>1391.9199999999998</v>
      </c>
      <c r="F88" s="7">
        <v>3293</v>
      </c>
      <c r="G88" s="46" t="s">
        <v>19</v>
      </c>
      <c r="H88" s="46"/>
      <c r="I88" s="46"/>
    </row>
    <row r="89" spans="1:9" x14ac:dyDescent="0.3">
      <c r="A89" s="8">
        <v>1003656</v>
      </c>
      <c r="B89" s="9" t="s">
        <v>130</v>
      </c>
      <c r="C89" s="7">
        <v>81781767987</v>
      </c>
      <c r="D89" s="5" t="s">
        <v>131</v>
      </c>
      <c r="E89" s="12">
        <v>150.01</v>
      </c>
      <c r="F89" s="7">
        <v>3241</v>
      </c>
      <c r="G89" s="46" t="s">
        <v>105</v>
      </c>
      <c r="H89" s="46"/>
      <c r="I89" s="46"/>
    </row>
    <row r="90" spans="1:9" x14ac:dyDescent="0.3">
      <c r="A90" s="28">
        <v>1018679</v>
      </c>
      <c r="B90" s="27" t="s">
        <v>132</v>
      </c>
      <c r="C90" s="15">
        <v>18630995889</v>
      </c>
      <c r="D90" s="16" t="s">
        <v>133</v>
      </c>
      <c r="E90" s="12">
        <v>475</v>
      </c>
      <c r="F90" s="7">
        <v>3239</v>
      </c>
      <c r="G90" s="46" t="s">
        <v>16</v>
      </c>
      <c r="H90" s="46"/>
      <c r="I90" s="46"/>
    </row>
    <row r="91" spans="1:9" x14ac:dyDescent="0.3">
      <c r="A91" s="28">
        <v>1031517</v>
      </c>
      <c r="B91" s="26" t="s">
        <v>236</v>
      </c>
      <c r="C91" s="15">
        <v>69547820532</v>
      </c>
      <c r="D91" s="16" t="s">
        <v>237</v>
      </c>
      <c r="E91" s="12">
        <f>602.5+2266.87</f>
        <v>2869.37</v>
      </c>
      <c r="F91" s="7">
        <v>3239</v>
      </c>
      <c r="G91" s="46" t="s">
        <v>16</v>
      </c>
      <c r="H91" s="46"/>
      <c r="I91" s="46"/>
    </row>
    <row r="92" spans="1:9" x14ac:dyDescent="0.3">
      <c r="A92" s="28">
        <v>1031517</v>
      </c>
      <c r="B92" s="26" t="s">
        <v>236</v>
      </c>
      <c r="C92" s="15">
        <v>69547820532</v>
      </c>
      <c r="D92" s="16" t="s">
        <v>237</v>
      </c>
      <c r="E92" s="12">
        <f>4361.25+2312.51+395.14+4101.25</f>
        <v>11170.150000000001</v>
      </c>
      <c r="F92" s="7">
        <v>3233</v>
      </c>
      <c r="G92" s="51" t="s">
        <v>21</v>
      </c>
      <c r="H92" s="51"/>
      <c r="I92" s="51"/>
    </row>
    <row r="93" spans="1:9" x14ac:dyDescent="0.3">
      <c r="A93" s="28">
        <v>1023160</v>
      </c>
      <c r="B93" s="26" t="s">
        <v>67</v>
      </c>
      <c r="C93" s="15" t="s">
        <v>70</v>
      </c>
      <c r="D93" s="16" t="s">
        <v>69</v>
      </c>
      <c r="E93" s="12">
        <f>94.15+2448.03</f>
        <v>2542.1800000000003</v>
      </c>
      <c r="F93" s="7">
        <v>3233</v>
      </c>
      <c r="G93" s="46" t="s">
        <v>21</v>
      </c>
      <c r="H93" s="46"/>
      <c r="I93" s="46"/>
    </row>
    <row r="94" spans="1:9" x14ac:dyDescent="0.3">
      <c r="A94" s="8">
        <v>1017709</v>
      </c>
      <c r="B94" s="9" t="s">
        <v>134</v>
      </c>
      <c r="C94" s="7">
        <v>59366171025</v>
      </c>
      <c r="D94" s="5" t="s">
        <v>135</v>
      </c>
      <c r="E94" s="12">
        <v>843.75</v>
      </c>
      <c r="F94" s="7">
        <v>3239</v>
      </c>
      <c r="G94" s="46" t="s">
        <v>16</v>
      </c>
      <c r="H94" s="46"/>
      <c r="I94" s="46"/>
    </row>
    <row r="95" spans="1:9" ht="21.6" x14ac:dyDescent="0.3">
      <c r="A95" s="8">
        <v>1031623</v>
      </c>
      <c r="B95" s="82" t="s">
        <v>238</v>
      </c>
      <c r="C95" s="7">
        <v>11614501047</v>
      </c>
      <c r="D95" s="5" t="s">
        <v>239</v>
      </c>
      <c r="E95" s="12">
        <v>100</v>
      </c>
      <c r="F95" s="7">
        <v>3213</v>
      </c>
      <c r="G95" s="46" t="s">
        <v>12</v>
      </c>
      <c r="H95" s="46"/>
      <c r="I95" s="46"/>
    </row>
    <row r="96" spans="1:9" x14ac:dyDescent="0.3">
      <c r="A96" s="28">
        <v>1018400</v>
      </c>
      <c r="B96" s="26" t="s">
        <v>240</v>
      </c>
      <c r="C96" s="15">
        <v>88580361433</v>
      </c>
      <c r="D96" s="16" t="s">
        <v>241</v>
      </c>
      <c r="E96" s="12">
        <v>225.3</v>
      </c>
      <c r="F96" s="7">
        <v>3293</v>
      </c>
      <c r="G96" s="46" t="s">
        <v>19</v>
      </c>
      <c r="H96" s="46"/>
      <c r="I96" s="46"/>
    </row>
    <row r="97" spans="1:9" x14ac:dyDescent="0.3">
      <c r="A97" s="28">
        <v>1017722</v>
      </c>
      <c r="B97" s="26" t="s">
        <v>137</v>
      </c>
      <c r="C97" s="15">
        <v>16767340001</v>
      </c>
      <c r="D97" s="16" t="s">
        <v>138</v>
      </c>
      <c r="E97" s="12">
        <f>150+112.5+151.15</f>
        <v>413.65</v>
      </c>
      <c r="F97" s="7">
        <v>3232</v>
      </c>
      <c r="G97" s="46" t="s">
        <v>20</v>
      </c>
      <c r="H97" s="46"/>
      <c r="I97" s="46"/>
    </row>
    <row r="98" spans="1:9" x14ac:dyDescent="0.3">
      <c r="A98" s="8">
        <v>1001446</v>
      </c>
      <c r="B98" s="9" t="s">
        <v>61</v>
      </c>
      <c r="C98" s="7">
        <v>58843087891</v>
      </c>
      <c r="D98" s="5" t="s">
        <v>62</v>
      </c>
      <c r="E98" s="12">
        <v>11.7</v>
      </c>
      <c r="F98" s="7">
        <v>3239</v>
      </c>
      <c r="G98" s="46" t="s">
        <v>16</v>
      </c>
      <c r="H98" s="46"/>
      <c r="I98" s="46"/>
    </row>
    <row r="99" spans="1:9" x14ac:dyDescent="0.3">
      <c r="A99" s="28">
        <v>1031529</v>
      </c>
      <c r="B99" s="26" t="s">
        <v>243</v>
      </c>
      <c r="C99" s="15">
        <v>27683033358</v>
      </c>
      <c r="D99" s="16" t="s">
        <v>244</v>
      </c>
      <c r="E99" s="12">
        <f>750+800</f>
        <v>1550</v>
      </c>
      <c r="F99" s="7">
        <v>3231</v>
      </c>
      <c r="G99" s="51" t="s">
        <v>15</v>
      </c>
      <c r="H99" s="51"/>
      <c r="I99" s="51"/>
    </row>
    <row r="100" spans="1:9" x14ac:dyDescent="0.3">
      <c r="A100" s="8">
        <v>1028341</v>
      </c>
      <c r="B100" s="9" t="s">
        <v>31</v>
      </c>
      <c r="C100" s="7">
        <v>67001695549</v>
      </c>
      <c r="D100" s="5" t="s">
        <v>49</v>
      </c>
      <c r="E100" s="12">
        <v>782.5</v>
      </c>
      <c r="F100" s="7">
        <v>3237</v>
      </c>
      <c r="G100" s="46" t="s">
        <v>64</v>
      </c>
      <c r="H100" s="46"/>
      <c r="I100" s="46"/>
    </row>
    <row r="101" spans="1:9" x14ac:dyDescent="0.3">
      <c r="A101" s="28">
        <v>1023091</v>
      </c>
      <c r="B101" s="26" t="s">
        <v>245</v>
      </c>
      <c r="C101" s="7">
        <v>29870445575</v>
      </c>
      <c r="D101" s="5" t="s">
        <v>246</v>
      </c>
      <c r="E101" s="12">
        <v>1099.94</v>
      </c>
      <c r="F101" s="7">
        <v>3225</v>
      </c>
      <c r="G101" s="46" t="s">
        <v>180</v>
      </c>
      <c r="H101" s="46"/>
      <c r="I101" s="46"/>
    </row>
    <row r="102" spans="1:9" ht="14.4" customHeight="1" x14ac:dyDescent="0.3">
      <c r="A102" s="28">
        <v>1023091</v>
      </c>
      <c r="B102" s="26" t="s">
        <v>245</v>
      </c>
      <c r="C102" s="7">
        <v>29870445575</v>
      </c>
      <c r="D102" s="5" t="s">
        <v>246</v>
      </c>
      <c r="E102" s="12">
        <v>2997.5</v>
      </c>
      <c r="F102" s="7">
        <v>4227</v>
      </c>
      <c r="G102" s="51" t="s">
        <v>206</v>
      </c>
      <c r="H102" s="51"/>
      <c r="I102" s="51"/>
    </row>
    <row r="103" spans="1:9" ht="14.4" customHeight="1" x14ac:dyDescent="0.3">
      <c r="A103" s="28">
        <v>1005626</v>
      </c>
      <c r="B103" s="26" t="s">
        <v>247</v>
      </c>
      <c r="C103" s="7">
        <v>58353015102</v>
      </c>
      <c r="D103" s="5" t="s">
        <v>248</v>
      </c>
      <c r="E103" s="12">
        <v>1344.75</v>
      </c>
      <c r="F103" s="7">
        <v>3221</v>
      </c>
      <c r="G103" s="51" t="s">
        <v>22</v>
      </c>
      <c r="H103" s="51"/>
      <c r="I103" s="51"/>
    </row>
    <row r="104" spans="1:9" ht="14.4" customHeight="1" x14ac:dyDescent="0.3">
      <c r="A104" s="28">
        <v>1003953</v>
      </c>
      <c r="B104" s="26" t="s">
        <v>249</v>
      </c>
      <c r="C104" s="7">
        <v>87599305429</v>
      </c>
      <c r="D104" s="5" t="s">
        <v>250</v>
      </c>
      <c r="E104" s="12">
        <v>1975</v>
      </c>
      <c r="F104" s="7">
        <v>3239</v>
      </c>
      <c r="G104" s="46" t="s">
        <v>16</v>
      </c>
      <c r="H104" s="46"/>
      <c r="I104" s="46"/>
    </row>
    <row r="105" spans="1:9" ht="14.4" customHeight="1" x14ac:dyDescent="0.3">
      <c r="A105" s="28">
        <v>1031504</v>
      </c>
      <c r="B105" s="26" t="s">
        <v>251</v>
      </c>
      <c r="C105" s="7"/>
      <c r="D105" s="5" t="s">
        <v>252</v>
      </c>
      <c r="E105" s="12">
        <f>46.66+46.15</f>
        <v>92.81</v>
      </c>
      <c r="F105" s="7">
        <v>4123</v>
      </c>
      <c r="G105" s="48" t="s">
        <v>253</v>
      </c>
      <c r="H105" s="49"/>
      <c r="I105" s="50"/>
    </row>
    <row r="106" spans="1:9" ht="14.4" customHeight="1" x14ac:dyDescent="0.3">
      <c r="A106" s="28">
        <v>1031530</v>
      </c>
      <c r="B106" s="26" t="s">
        <v>255</v>
      </c>
      <c r="C106" s="7"/>
      <c r="D106" s="5" t="s">
        <v>256</v>
      </c>
      <c r="E106" s="12">
        <v>7000</v>
      </c>
      <c r="F106" s="7">
        <v>4123</v>
      </c>
      <c r="G106" s="48" t="s">
        <v>253</v>
      </c>
      <c r="H106" s="49"/>
      <c r="I106" s="50"/>
    </row>
    <row r="107" spans="1:9" ht="14.4" customHeight="1" x14ac:dyDescent="0.3">
      <c r="A107" s="28">
        <v>1001683</v>
      </c>
      <c r="B107" s="26" t="s">
        <v>139</v>
      </c>
      <c r="C107" s="7">
        <v>21819941955</v>
      </c>
      <c r="D107" s="5" t="s">
        <v>140</v>
      </c>
      <c r="E107" s="12">
        <v>369.1</v>
      </c>
      <c r="F107" s="7">
        <v>3293</v>
      </c>
      <c r="G107" s="48" t="s">
        <v>19</v>
      </c>
      <c r="H107" s="49"/>
      <c r="I107" s="50"/>
    </row>
    <row r="108" spans="1:9" ht="14.4" customHeight="1" x14ac:dyDescent="0.3">
      <c r="A108" s="28">
        <v>1001683</v>
      </c>
      <c r="B108" s="26" t="s">
        <v>139</v>
      </c>
      <c r="C108" s="7">
        <v>21819941955</v>
      </c>
      <c r="D108" s="5" t="s">
        <v>140</v>
      </c>
      <c r="E108" s="12">
        <v>534.88</v>
      </c>
      <c r="F108" s="7">
        <v>3241</v>
      </c>
      <c r="G108" s="46" t="s">
        <v>105</v>
      </c>
      <c r="H108" s="46"/>
      <c r="I108" s="46"/>
    </row>
    <row r="109" spans="1:9" ht="14.4" customHeight="1" x14ac:dyDescent="0.3">
      <c r="A109" s="28">
        <v>1003311</v>
      </c>
      <c r="B109" s="26" t="s">
        <v>258</v>
      </c>
      <c r="C109" s="7">
        <v>85843181422</v>
      </c>
      <c r="D109" s="5" t="s">
        <v>257</v>
      </c>
      <c r="E109" s="12">
        <v>390</v>
      </c>
      <c r="F109" s="7">
        <v>3231</v>
      </c>
      <c r="G109" s="51" t="s">
        <v>15</v>
      </c>
      <c r="H109" s="51"/>
      <c r="I109" s="51"/>
    </row>
    <row r="110" spans="1:9" ht="14.4" customHeight="1" x14ac:dyDescent="0.3">
      <c r="A110" s="28">
        <v>1031576</v>
      </c>
      <c r="B110" s="26" t="s">
        <v>261</v>
      </c>
      <c r="C110" s="7">
        <v>95092888930</v>
      </c>
      <c r="D110" s="5" t="s">
        <v>260</v>
      </c>
      <c r="E110" s="12">
        <v>120.75</v>
      </c>
      <c r="F110" s="7">
        <v>3299</v>
      </c>
      <c r="G110" s="51" t="s">
        <v>9</v>
      </c>
      <c r="H110" s="51"/>
      <c r="I110" s="51"/>
    </row>
    <row r="111" spans="1:9" ht="14.4" customHeight="1" x14ac:dyDescent="0.3">
      <c r="A111" s="28">
        <v>1021871</v>
      </c>
      <c r="B111" s="26" t="s">
        <v>263</v>
      </c>
      <c r="C111" s="7">
        <v>21293941062</v>
      </c>
      <c r="D111" s="5" t="s">
        <v>264</v>
      </c>
      <c r="E111" s="12">
        <v>5</v>
      </c>
      <c r="F111" s="7">
        <v>3239</v>
      </c>
      <c r="G111" s="46" t="s">
        <v>16</v>
      </c>
      <c r="H111" s="46"/>
      <c r="I111" s="46"/>
    </row>
    <row r="112" spans="1:9" ht="14.4" customHeight="1" x14ac:dyDescent="0.3">
      <c r="A112" s="28">
        <v>1003088</v>
      </c>
      <c r="B112" s="26" t="s">
        <v>265</v>
      </c>
      <c r="C112" s="7">
        <v>15573308024</v>
      </c>
      <c r="D112" s="5" t="s">
        <v>266</v>
      </c>
      <c r="E112" s="12">
        <v>106</v>
      </c>
      <c r="F112" s="7">
        <v>3241</v>
      </c>
      <c r="G112" s="46" t="s">
        <v>105</v>
      </c>
      <c r="H112" s="46"/>
      <c r="I112" s="46"/>
    </row>
    <row r="113" spans="1:9" ht="14.4" customHeight="1" x14ac:dyDescent="0.3">
      <c r="A113" s="28">
        <v>1020981</v>
      </c>
      <c r="B113" s="26" t="s">
        <v>267</v>
      </c>
      <c r="C113" s="7">
        <v>41288646911</v>
      </c>
      <c r="D113" s="5" t="s">
        <v>268</v>
      </c>
      <c r="E113" s="12">
        <v>167.9</v>
      </c>
      <c r="F113" s="7">
        <v>3293</v>
      </c>
      <c r="G113" s="46" t="s">
        <v>19</v>
      </c>
      <c r="H113" s="46"/>
      <c r="I113" s="46"/>
    </row>
    <row r="114" spans="1:9" ht="14.4" customHeight="1" x14ac:dyDescent="0.3">
      <c r="A114" s="28">
        <v>1029780</v>
      </c>
      <c r="B114" s="26" t="s">
        <v>269</v>
      </c>
      <c r="C114" s="7">
        <v>11855315163</v>
      </c>
      <c r="D114" s="5" t="s">
        <v>270</v>
      </c>
      <c r="E114" s="12">
        <v>44.37</v>
      </c>
      <c r="F114" s="7">
        <v>3293</v>
      </c>
      <c r="G114" s="46" t="s">
        <v>19</v>
      </c>
      <c r="H114" s="46"/>
      <c r="I114" s="46"/>
    </row>
    <row r="115" spans="1:9" ht="14.4" customHeight="1" x14ac:dyDescent="0.3">
      <c r="A115" s="28">
        <v>1013581</v>
      </c>
      <c r="B115" s="26" t="s">
        <v>271</v>
      </c>
      <c r="C115" s="7">
        <v>25706416813</v>
      </c>
      <c r="D115" s="5" t="s">
        <v>272</v>
      </c>
      <c r="E115" s="12">
        <f>628.54+5072.65</f>
        <v>5701.19</v>
      </c>
      <c r="F115" s="7">
        <v>4227</v>
      </c>
      <c r="G115" s="51" t="s">
        <v>206</v>
      </c>
      <c r="H115" s="51"/>
      <c r="I115" s="51"/>
    </row>
    <row r="116" spans="1:9" ht="14.4" customHeight="1" x14ac:dyDescent="0.3">
      <c r="A116" s="28">
        <v>1018776</v>
      </c>
      <c r="B116" s="26" t="s">
        <v>274</v>
      </c>
      <c r="C116" s="7">
        <v>29335485941</v>
      </c>
      <c r="D116" s="5" t="s">
        <v>275</v>
      </c>
      <c r="E116" s="12">
        <v>2700</v>
      </c>
      <c r="F116" s="7">
        <v>3213</v>
      </c>
      <c r="G116" s="46" t="s">
        <v>12</v>
      </c>
      <c r="H116" s="46"/>
      <c r="I116" s="46"/>
    </row>
    <row r="117" spans="1:9" ht="14.4" customHeight="1" x14ac:dyDescent="0.3">
      <c r="A117" s="28">
        <v>1002432</v>
      </c>
      <c r="B117" s="26" t="s">
        <v>276</v>
      </c>
      <c r="C117" s="7">
        <v>80324249020</v>
      </c>
      <c r="D117" s="5" t="s">
        <v>277</v>
      </c>
      <c r="E117" s="12">
        <v>28</v>
      </c>
      <c r="F117" s="7">
        <v>3239</v>
      </c>
      <c r="G117" s="46" t="s">
        <v>16</v>
      </c>
      <c r="H117" s="46"/>
      <c r="I117" s="46"/>
    </row>
    <row r="118" spans="1:9" ht="14.4" customHeight="1" x14ac:dyDescent="0.3">
      <c r="A118" s="28">
        <v>1017677</v>
      </c>
      <c r="B118" s="26" t="s">
        <v>141</v>
      </c>
      <c r="C118" s="7">
        <v>67631081594</v>
      </c>
      <c r="D118" s="5" t="s">
        <v>142</v>
      </c>
      <c r="E118" s="12">
        <v>4200</v>
      </c>
      <c r="F118" s="7">
        <v>3213</v>
      </c>
      <c r="G118" s="46" t="s">
        <v>12</v>
      </c>
      <c r="H118" s="46"/>
      <c r="I118" s="46"/>
    </row>
    <row r="119" spans="1:9" ht="14.4" customHeight="1" x14ac:dyDescent="0.3">
      <c r="A119" s="28">
        <v>1031516</v>
      </c>
      <c r="B119" s="26" t="s">
        <v>278</v>
      </c>
      <c r="C119" s="7">
        <v>18966227376</v>
      </c>
      <c r="D119" s="5" t="s">
        <v>279</v>
      </c>
      <c r="E119" s="12">
        <v>1227.83</v>
      </c>
      <c r="F119" s="7">
        <v>3221</v>
      </c>
      <c r="G119" s="51" t="s">
        <v>22</v>
      </c>
      <c r="H119" s="51"/>
      <c r="I119" s="51"/>
    </row>
    <row r="120" spans="1:9" ht="14.4" customHeight="1" x14ac:dyDescent="0.3">
      <c r="A120" s="28">
        <v>1028210</v>
      </c>
      <c r="B120" s="26" t="s">
        <v>280</v>
      </c>
      <c r="C120" s="7">
        <v>99846260091</v>
      </c>
      <c r="D120" s="5" t="s">
        <v>281</v>
      </c>
      <c r="E120" s="12">
        <v>290.25</v>
      </c>
      <c r="F120" s="7">
        <v>3299</v>
      </c>
      <c r="G120" s="51" t="s">
        <v>9</v>
      </c>
      <c r="H120" s="51"/>
      <c r="I120" s="51"/>
    </row>
    <row r="121" spans="1:9" ht="14.4" customHeight="1" x14ac:dyDescent="0.3">
      <c r="A121" s="28">
        <v>1031622</v>
      </c>
      <c r="B121" s="26" t="s">
        <v>282</v>
      </c>
      <c r="C121" s="7"/>
      <c r="D121" s="5" t="s">
        <v>283</v>
      </c>
      <c r="E121" s="12">
        <v>3000</v>
      </c>
      <c r="F121" s="7">
        <v>3721</v>
      </c>
      <c r="G121" s="51" t="s">
        <v>284</v>
      </c>
      <c r="H121" s="51"/>
      <c r="I121" s="51"/>
    </row>
    <row r="122" spans="1:9" ht="14.4" customHeight="1" x14ac:dyDescent="0.3">
      <c r="A122" s="28">
        <v>1023105</v>
      </c>
      <c r="B122" s="26" t="s">
        <v>285</v>
      </c>
      <c r="C122" s="15">
        <v>94757004774</v>
      </c>
      <c r="D122" s="16" t="s">
        <v>286</v>
      </c>
      <c r="E122" s="12">
        <v>25935</v>
      </c>
      <c r="F122" s="7">
        <v>4227</v>
      </c>
      <c r="G122" s="51" t="s">
        <v>206</v>
      </c>
      <c r="H122" s="51"/>
      <c r="I122" s="51"/>
    </row>
    <row r="123" spans="1:9" ht="14.4" customHeight="1" x14ac:dyDescent="0.3">
      <c r="A123" s="28">
        <v>1031515</v>
      </c>
      <c r="B123" s="26" t="s">
        <v>287</v>
      </c>
      <c r="C123" s="15">
        <v>19916402178</v>
      </c>
      <c r="D123" s="16" t="s">
        <v>288</v>
      </c>
      <c r="E123" s="12">
        <v>550</v>
      </c>
      <c r="F123" s="7">
        <v>3231</v>
      </c>
      <c r="G123" s="51" t="s">
        <v>15</v>
      </c>
      <c r="H123" s="51"/>
      <c r="I123" s="51"/>
    </row>
    <row r="124" spans="1:9" ht="14.4" customHeight="1" x14ac:dyDescent="0.3">
      <c r="A124" s="28">
        <v>1024910</v>
      </c>
      <c r="B124" s="26" t="s">
        <v>289</v>
      </c>
      <c r="C124" s="15">
        <v>41324648652</v>
      </c>
      <c r="D124" s="16" t="s">
        <v>290</v>
      </c>
      <c r="E124" s="12">
        <v>27837.5</v>
      </c>
      <c r="F124" s="7">
        <v>4227</v>
      </c>
      <c r="G124" s="51" t="s">
        <v>206</v>
      </c>
      <c r="H124" s="51"/>
      <c r="I124" s="51"/>
    </row>
    <row r="125" spans="1:9" ht="14.4" customHeight="1" x14ac:dyDescent="0.3">
      <c r="A125" s="28">
        <v>1005606</v>
      </c>
      <c r="B125" s="26" t="s">
        <v>291</v>
      </c>
      <c r="C125" s="15">
        <v>92317065065</v>
      </c>
      <c r="D125" s="16" t="s">
        <v>292</v>
      </c>
      <c r="E125" s="12">
        <v>1280</v>
      </c>
      <c r="F125" s="7">
        <v>3231</v>
      </c>
      <c r="G125" s="51" t="s">
        <v>15</v>
      </c>
      <c r="H125" s="51"/>
      <c r="I125" s="51"/>
    </row>
    <row r="126" spans="1:9" ht="14.4" customHeight="1" x14ac:dyDescent="0.3">
      <c r="A126" s="28">
        <v>1030079</v>
      </c>
      <c r="B126" s="26" t="s">
        <v>143</v>
      </c>
      <c r="C126" s="15"/>
      <c r="D126" s="16" t="s">
        <v>144</v>
      </c>
      <c r="E126" s="12">
        <v>370</v>
      </c>
      <c r="F126" s="7">
        <v>3233</v>
      </c>
      <c r="G126" s="48" t="s">
        <v>21</v>
      </c>
      <c r="H126" s="49"/>
      <c r="I126" s="50"/>
    </row>
    <row r="127" spans="1:9" ht="21.6" customHeight="1" x14ac:dyDescent="0.3">
      <c r="A127" s="28">
        <v>1031577</v>
      </c>
      <c r="B127" s="84" t="s">
        <v>293</v>
      </c>
      <c r="C127" s="15">
        <v>45037543610</v>
      </c>
      <c r="D127" s="16" t="s">
        <v>294</v>
      </c>
      <c r="E127" s="12">
        <v>2000</v>
      </c>
      <c r="F127" s="7">
        <v>3237</v>
      </c>
      <c r="G127" s="46" t="s">
        <v>64</v>
      </c>
      <c r="H127" s="46"/>
      <c r="I127" s="46"/>
    </row>
    <row r="128" spans="1:9" ht="14.4" customHeight="1" x14ac:dyDescent="0.3">
      <c r="A128" s="28">
        <v>1001734</v>
      </c>
      <c r="B128" s="26" t="s">
        <v>295</v>
      </c>
      <c r="C128" s="15">
        <v>83058532881</v>
      </c>
      <c r="D128" s="16" t="s">
        <v>296</v>
      </c>
      <c r="E128" s="12">
        <v>27.5</v>
      </c>
      <c r="F128" s="7">
        <v>3221</v>
      </c>
      <c r="G128" s="51" t="s">
        <v>22</v>
      </c>
      <c r="H128" s="51"/>
      <c r="I128" s="51"/>
    </row>
    <row r="129" spans="1:9" ht="14.4" customHeight="1" x14ac:dyDescent="0.3">
      <c r="A129" s="28">
        <v>1014238</v>
      </c>
      <c r="B129" s="26" t="s">
        <v>145</v>
      </c>
      <c r="C129" s="15">
        <v>99386047584</v>
      </c>
      <c r="D129" s="16" t="s">
        <v>146</v>
      </c>
      <c r="E129" s="12">
        <f>155+554.2</f>
        <v>709.2</v>
      </c>
      <c r="F129" s="7">
        <v>3293</v>
      </c>
      <c r="G129" s="48" t="s">
        <v>19</v>
      </c>
      <c r="H129" s="49"/>
      <c r="I129" s="50"/>
    </row>
    <row r="130" spans="1:9" ht="14.4" customHeight="1" x14ac:dyDescent="0.3">
      <c r="A130" s="28">
        <v>1029796</v>
      </c>
      <c r="B130" s="26" t="s">
        <v>297</v>
      </c>
      <c r="C130" s="15">
        <v>57026370943</v>
      </c>
      <c r="D130" s="16" t="s">
        <v>298</v>
      </c>
      <c r="E130" s="12">
        <f>100.4+154+187.7</f>
        <v>442.1</v>
      </c>
      <c r="F130" s="7">
        <v>3293</v>
      </c>
      <c r="G130" s="48" t="s">
        <v>19</v>
      </c>
      <c r="H130" s="49"/>
      <c r="I130" s="50"/>
    </row>
    <row r="131" spans="1:9" ht="14.4" customHeight="1" x14ac:dyDescent="0.3">
      <c r="A131" s="28">
        <v>1031550</v>
      </c>
      <c r="B131" s="26" t="s">
        <v>299</v>
      </c>
      <c r="C131" s="15">
        <v>87679956140</v>
      </c>
      <c r="D131" s="16" t="s">
        <v>300</v>
      </c>
      <c r="E131" s="12">
        <v>1650</v>
      </c>
      <c r="F131" s="7">
        <v>3231</v>
      </c>
      <c r="G131" s="51" t="s">
        <v>15</v>
      </c>
      <c r="H131" s="51"/>
      <c r="I131" s="51"/>
    </row>
    <row r="132" spans="1:9" ht="14.4" customHeight="1" x14ac:dyDescent="0.3">
      <c r="A132" s="28">
        <v>1028347</v>
      </c>
      <c r="B132" s="26" t="s">
        <v>304</v>
      </c>
      <c r="C132" s="7"/>
      <c r="D132" s="5" t="s">
        <v>303</v>
      </c>
      <c r="E132" s="12">
        <v>180</v>
      </c>
      <c r="F132" s="7">
        <v>3213</v>
      </c>
      <c r="G132" s="46" t="s">
        <v>12</v>
      </c>
      <c r="H132" s="46"/>
      <c r="I132" s="46"/>
    </row>
    <row r="133" spans="1:9" ht="14.4" customHeight="1" x14ac:dyDescent="0.3">
      <c r="A133" s="28">
        <v>1029803</v>
      </c>
      <c r="B133" s="26" t="s">
        <v>147</v>
      </c>
      <c r="C133" s="7">
        <v>36365310424</v>
      </c>
      <c r="D133" s="5" t="s">
        <v>148</v>
      </c>
      <c r="E133" s="12">
        <v>7.75</v>
      </c>
      <c r="F133" s="7">
        <v>3299</v>
      </c>
      <c r="G133" s="46" t="s">
        <v>9</v>
      </c>
      <c r="H133" s="46"/>
      <c r="I133" s="46"/>
    </row>
    <row r="134" spans="1:9" ht="14.4" customHeight="1" x14ac:dyDescent="0.3">
      <c r="A134" s="28">
        <v>1021659</v>
      </c>
      <c r="B134" s="26" t="s">
        <v>149</v>
      </c>
      <c r="C134" s="7">
        <v>64210805222</v>
      </c>
      <c r="D134" s="5" t="s">
        <v>150</v>
      </c>
      <c r="E134" s="12">
        <v>330</v>
      </c>
      <c r="F134" s="7">
        <v>3299</v>
      </c>
      <c r="G134" s="46" t="s">
        <v>9</v>
      </c>
      <c r="H134" s="46"/>
      <c r="I134" s="46"/>
    </row>
    <row r="135" spans="1:9" ht="14.4" customHeight="1" x14ac:dyDescent="0.3">
      <c r="A135" s="28">
        <v>1025063</v>
      </c>
      <c r="B135" s="26" t="s">
        <v>151</v>
      </c>
      <c r="C135" s="7">
        <v>38945119308</v>
      </c>
      <c r="D135" s="5" t="s">
        <v>152</v>
      </c>
      <c r="E135" s="12">
        <v>510</v>
      </c>
      <c r="F135" s="7">
        <v>3233</v>
      </c>
      <c r="G135" s="48" t="s">
        <v>21</v>
      </c>
      <c r="H135" s="49"/>
      <c r="I135" s="50"/>
    </row>
    <row r="136" spans="1:9" ht="14.4" customHeight="1" x14ac:dyDescent="0.3">
      <c r="A136" s="28">
        <v>1023188</v>
      </c>
      <c r="B136" s="27" t="s">
        <v>153</v>
      </c>
      <c r="C136" s="15">
        <v>75374786952</v>
      </c>
      <c r="D136" s="16" t="s">
        <v>154</v>
      </c>
      <c r="E136" s="12">
        <v>173.75</v>
      </c>
      <c r="F136" s="7">
        <v>3213</v>
      </c>
      <c r="G136" s="46" t="s">
        <v>12</v>
      </c>
      <c r="H136" s="46"/>
      <c r="I136" s="46"/>
    </row>
    <row r="137" spans="1:9" x14ac:dyDescent="0.3">
      <c r="A137" s="62" t="s">
        <v>54</v>
      </c>
      <c r="B137" s="62"/>
      <c r="C137" s="62"/>
      <c r="D137" s="63"/>
      <c r="E137" s="19">
        <f>SUM(E6:E136)</f>
        <v>202873.29</v>
      </c>
      <c r="F137" s="52"/>
      <c r="G137" s="52"/>
      <c r="H137" s="52"/>
      <c r="I137" s="52"/>
    </row>
    <row r="138" spans="1:9" ht="14.4" customHeight="1" x14ac:dyDescent="0.3">
      <c r="A138" s="8">
        <v>1029819</v>
      </c>
      <c r="B138" s="26" t="s">
        <v>107</v>
      </c>
      <c r="C138" s="7" t="s">
        <v>14</v>
      </c>
      <c r="D138" s="7" t="s">
        <v>14</v>
      </c>
      <c r="E138" s="12">
        <f>3071.57+2626.15</f>
        <v>5697.72</v>
      </c>
      <c r="F138" s="7">
        <v>3239</v>
      </c>
      <c r="G138" s="46" t="s">
        <v>16</v>
      </c>
      <c r="H138" s="46"/>
      <c r="I138" s="46"/>
    </row>
    <row r="139" spans="1:9" x14ac:dyDescent="0.3">
      <c r="A139" s="8">
        <v>1021618</v>
      </c>
      <c r="B139" s="9" t="s">
        <v>112</v>
      </c>
      <c r="C139" s="7" t="s">
        <v>14</v>
      </c>
      <c r="D139" s="7" t="s">
        <v>14</v>
      </c>
      <c r="E139" s="12">
        <f>171.8+194.4+60.4</f>
        <v>426.6</v>
      </c>
      <c r="F139" s="7">
        <v>3293</v>
      </c>
      <c r="G139" s="46" t="s">
        <v>19</v>
      </c>
      <c r="H139" s="46"/>
      <c r="I139" s="46"/>
    </row>
    <row r="140" spans="1:9" x14ac:dyDescent="0.3">
      <c r="A140" s="8">
        <v>1031617</v>
      </c>
      <c r="B140" s="30" t="s">
        <v>162</v>
      </c>
      <c r="C140" s="7" t="s">
        <v>14</v>
      </c>
      <c r="D140" s="7" t="s">
        <v>14</v>
      </c>
      <c r="E140" s="12">
        <v>6.32</v>
      </c>
      <c r="F140" s="7">
        <v>3295</v>
      </c>
      <c r="G140" s="47" t="s">
        <v>11</v>
      </c>
      <c r="H140" s="47"/>
      <c r="I140" s="47"/>
    </row>
    <row r="141" spans="1:9" x14ac:dyDescent="0.3">
      <c r="A141" s="8">
        <v>1018513</v>
      </c>
      <c r="B141" s="26" t="s">
        <v>179</v>
      </c>
      <c r="C141" s="7" t="s">
        <v>14</v>
      </c>
      <c r="D141" s="7" t="s">
        <v>14</v>
      </c>
      <c r="E141" s="12">
        <v>970.08</v>
      </c>
      <c r="F141" s="7">
        <v>3293</v>
      </c>
      <c r="G141" s="46" t="s">
        <v>19</v>
      </c>
      <c r="H141" s="46"/>
      <c r="I141" s="46"/>
    </row>
    <row r="142" spans="1:9" x14ac:dyDescent="0.3">
      <c r="A142" s="8">
        <v>1029919</v>
      </c>
      <c r="B142" s="26" t="s">
        <v>63</v>
      </c>
      <c r="C142" s="7" t="s">
        <v>14</v>
      </c>
      <c r="D142" s="7" t="s">
        <v>14</v>
      </c>
      <c r="E142" s="12">
        <v>1407</v>
      </c>
      <c r="F142" s="7">
        <v>3239</v>
      </c>
      <c r="G142" s="46" t="s">
        <v>16</v>
      </c>
      <c r="H142" s="46"/>
      <c r="I142" s="46"/>
    </row>
    <row r="143" spans="1:9" x14ac:dyDescent="0.3">
      <c r="A143" s="8">
        <v>1016965</v>
      </c>
      <c r="B143" s="26" t="s">
        <v>181</v>
      </c>
      <c r="C143" s="7" t="s">
        <v>14</v>
      </c>
      <c r="D143" s="7" t="s">
        <v>14</v>
      </c>
      <c r="E143" s="12">
        <f>604.96+97.5</f>
        <v>702.46</v>
      </c>
      <c r="F143" s="7">
        <v>3293</v>
      </c>
      <c r="G143" s="48" t="s">
        <v>19</v>
      </c>
      <c r="H143" s="49"/>
      <c r="I143" s="50"/>
    </row>
    <row r="144" spans="1:9" x14ac:dyDescent="0.3">
      <c r="A144" s="8">
        <v>1018712</v>
      </c>
      <c r="B144" s="27" t="s">
        <v>136</v>
      </c>
      <c r="C144" s="7" t="s">
        <v>14</v>
      </c>
      <c r="D144" s="7" t="s">
        <v>14</v>
      </c>
      <c r="E144" s="12">
        <v>350</v>
      </c>
      <c r="F144" s="7">
        <v>3299</v>
      </c>
      <c r="G144" s="46" t="s">
        <v>9</v>
      </c>
      <c r="H144" s="46"/>
      <c r="I144" s="46"/>
    </row>
    <row r="145" spans="1:9" x14ac:dyDescent="0.3">
      <c r="A145" s="8">
        <v>1020332</v>
      </c>
      <c r="B145" s="27" t="s">
        <v>201</v>
      </c>
      <c r="C145" s="7" t="s">
        <v>14</v>
      </c>
      <c r="D145" s="7" t="s">
        <v>14</v>
      </c>
      <c r="E145" s="12">
        <v>460</v>
      </c>
      <c r="F145" s="7">
        <v>3233</v>
      </c>
      <c r="G145" s="48" t="s">
        <v>21</v>
      </c>
      <c r="H145" s="49"/>
      <c r="I145" s="50"/>
    </row>
    <row r="146" spans="1:9" x14ac:dyDescent="0.3">
      <c r="A146" s="8">
        <v>1031263</v>
      </c>
      <c r="B146" s="9" t="s">
        <v>209</v>
      </c>
      <c r="C146" s="7" t="s">
        <v>14</v>
      </c>
      <c r="D146" s="7" t="s">
        <v>14</v>
      </c>
      <c r="E146" s="12">
        <v>68.75</v>
      </c>
      <c r="F146" s="7">
        <v>3232</v>
      </c>
      <c r="G146" s="46" t="s">
        <v>20</v>
      </c>
      <c r="H146" s="46"/>
      <c r="I146" s="46"/>
    </row>
    <row r="147" spans="1:9" ht="24.6" customHeight="1" x14ac:dyDescent="0.3">
      <c r="A147" s="8">
        <v>1031404</v>
      </c>
      <c r="B147" s="27" t="s">
        <v>220</v>
      </c>
      <c r="C147" s="7" t="s">
        <v>14</v>
      </c>
      <c r="D147" s="7" t="s">
        <v>14</v>
      </c>
      <c r="E147" s="12">
        <v>1970</v>
      </c>
      <c r="F147" s="7">
        <v>3231</v>
      </c>
      <c r="G147" s="51" t="s">
        <v>15</v>
      </c>
      <c r="H147" s="51"/>
      <c r="I147" s="51"/>
    </row>
    <row r="148" spans="1:9" ht="24.6" customHeight="1" x14ac:dyDescent="0.3">
      <c r="A148" s="8">
        <v>1031513</v>
      </c>
      <c r="B148" s="30" t="s">
        <v>229</v>
      </c>
      <c r="C148" s="7" t="s">
        <v>14</v>
      </c>
      <c r="D148" s="7" t="s">
        <v>14</v>
      </c>
      <c r="E148" s="12">
        <v>1900</v>
      </c>
      <c r="F148" s="7">
        <v>3239</v>
      </c>
      <c r="G148" s="46" t="s">
        <v>16</v>
      </c>
      <c r="H148" s="46"/>
      <c r="I148" s="46"/>
    </row>
    <row r="149" spans="1:9" x14ac:dyDescent="0.3">
      <c r="A149" s="8">
        <v>1005289</v>
      </c>
      <c r="B149" s="9" t="s">
        <v>242</v>
      </c>
      <c r="C149" s="7" t="s">
        <v>14</v>
      </c>
      <c r="D149" s="7" t="s">
        <v>14</v>
      </c>
      <c r="E149" s="12">
        <v>160.28</v>
      </c>
      <c r="F149" s="7">
        <v>3295</v>
      </c>
      <c r="G149" s="46" t="s">
        <v>11</v>
      </c>
      <c r="H149" s="46"/>
      <c r="I149" s="46"/>
    </row>
    <row r="150" spans="1:9" x14ac:dyDescent="0.3">
      <c r="A150" s="29">
        <v>1018933</v>
      </c>
      <c r="B150" s="27" t="s">
        <v>106</v>
      </c>
      <c r="C150" s="7" t="s">
        <v>14</v>
      </c>
      <c r="D150" s="7" t="s">
        <v>14</v>
      </c>
      <c r="E150" s="31">
        <v>350</v>
      </c>
      <c r="F150" s="15">
        <v>3213</v>
      </c>
      <c r="G150" s="46" t="s">
        <v>12</v>
      </c>
      <c r="H150" s="46"/>
      <c r="I150" s="46"/>
    </row>
    <row r="151" spans="1:9" x14ac:dyDescent="0.3">
      <c r="A151" s="29">
        <v>1022709</v>
      </c>
      <c r="B151" s="27" t="s">
        <v>254</v>
      </c>
      <c r="C151" s="7" t="s">
        <v>14</v>
      </c>
      <c r="D151" s="7" t="s">
        <v>14</v>
      </c>
      <c r="E151" s="31">
        <v>155</v>
      </c>
      <c r="F151" s="15">
        <v>3213</v>
      </c>
      <c r="G151" s="46" t="s">
        <v>12</v>
      </c>
      <c r="H151" s="46"/>
      <c r="I151" s="46"/>
    </row>
    <row r="152" spans="1:9" ht="21.6" x14ac:dyDescent="0.3">
      <c r="A152" s="29">
        <v>1025061</v>
      </c>
      <c r="B152" s="83" t="s">
        <v>259</v>
      </c>
      <c r="C152" s="7" t="s">
        <v>14</v>
      </c>
      <c r="D152" s="7" t="s">
        <v>14</v>
      </c>
      <c r="E152" s="31">
        <v>680</v>
      </c>
      <c r="F152" s="15">
        <v>3233</v>
      </c>
      <c r="G152" s="46" t="s">
        <v>20</v>
      </c>
      <c r="H152" s="46"/>
      <c r="I152" s="46"/>
    </row>
    <row r="153" spans="1:9" x14ac:dyDescent="0.3">
      <c r="A153" s="29">
        <v>1002665</v>
      </c>
      <c r="B153" s="83" t="s">
        <v>273</v>
      </c>
      <c r="C153" s="7" t="s">
        <v>14</v>
      </c>
      <c r="D153" s="7" t="s">
        <v>14</v>
      </c>
      <c r="E153" s="31">
        <v>375</v>
      </c>
      <c r="F153" s="15">
        <v>3237</v>
      </c>
      <c r="G153" s="46" t="s">
        <v>64</v>
      </c>
      <c r="H153" s="46"/>
      <c r="I153" s="46"/>
    </row>
    <row r="154" spans="1:9" x14ac:dyDescent="0.3">
      <c r="A154" s="29">
        <v>1031560</v>
      </c>
      <c r="B154" s="83" t="s">
        <v>302</v>
      </c>
      <c r="C154" s="7" t="s">
        <v>14</v>
      </c>
      <c r="D154" s="7" t="s">
        <v>14</v>
      </c>
      <c r="E154" s="31">
        <v>270</v>
      </c>
      <c r="F154" s="15">
        <v>3231</v>
      </c>
      <c r="G154" s="51" t="s">
        <v>15</v>
      </c>
      <c r="H154" s="51"/>
      <c r="I154" s="51"/>
    </row>
    <row r="155" spans="1:9" x14ac:dyDescent="0.3">
      <c r="A155" s="29">
        <v>1023299</v>
      </c>
      <c r="B155" s="83" t="s">
        <v>301</v>
      </c>
      <c r="C155" s="7" t="s">
        <v>14</v>
      </c>
      <c r="D155" s="7" t="s">
        <v>14</v>
      </c>
      <c r="E155" s="31">
        <v>288</v>
      </c>
      <c r="F155" s="15">
        <v>3237</v>
      </c>
      <c r="G155" s="46" t="s">
        <v>64</v>
      </c>
      <c r="H155" s="46"/>
      <c r="I155" s="46"/>
    </row>
    <row r="156" spans="1:9" x14ac:dyDescent="0.3">
      <c r="A156" s="29">
        <v>1002925</v>
      </c>
      <c r="B156" s="27" t="s">
        <v>262</v>
      </c>
      <c r="C156" s="7" t="s">
        <v>14</v>
      </c>
      <c r="D156" s="7" t="s">
        <v>14</v>
      </c>
      <c r="E156" s="31">
        <v>460</v>
      </c>
      <c r="F156" s="15">
        <v>3231</v>
      </c>
      <c r="G156" s="51" t="s">
        <v>15</v>
      </c>
      <c r="H156" s="51"/>
      <c r="I156" s="51"/>
    </row>
    <row r="157" spans="1:9" ht="14.4" customHeight="1" x14ac:dyDescent="0.3">
      <c r="A157" s="32"/>
      <c r="B157" s="85" t="s">
        <v>322</v>
      </c>
      <c r="C157" s="7" t="s">
        <v>14</v>
      </c>
      <c r="D157" s="7" t="s">
        <v>14</v>
      </c>
      <c r="E157" s="31">
        <v>774</v>
      </c>
      <c r="F157" s="81" t="s">
        <v>59</v>
      </c>
      <c r="G157" s="81"/>
      <c r="H157" s="81"/>
      <c r="I157" s="81"/>
    </row>
    <row r="158" spans="1:9" x14ac:dyDescent="0.3">
      <c r="A158" s="32"/>
      <c r="B158" s="85" t="s">
        <v>323</v>
      </c>
      <c r="C158" s="7" t="s">
        <v>14</v>
      </c>
      <c r="D158" s="7" t="s">
        <v>14</v>
      </c>
      <c r="E158" s="31">
        <v>464.4</v>
      </c>
      <c r="F158" s="81"/>
      <c r="G158" s="81"/>
      <c r="H158" s="81"/>
      <c r="I158" s="81"/>
    </row>
    <row r="159" spans="1:9" x14ac:dyDescent="0.3">
      <c r="A159" s="32"/>
      <c r="B159" s="85" t="s">
        <v>324</v>
      </c>
      <c r="C159" s="7" t="s">
        <v>14</v>
      </c>
      <c r="D159" s="7" t="s">
        <v>14</v>
      </c>
      <c r="E159" s="31">
        <v>76.56</v>
      </c>
      <c r="F159" s="81"/>
      <c r="G159" s="81"/>
      <c r="H159" s="81"/>
      <c r="I159" s="81"/>
    </row>
    <row r="160" spans="1:9" x14ac:dyDescent="0.3">
      <c r="A160" s="32"/>
      <c r="B160" s="85" t="s">
        <v>325</v>
      </c>
      <c r="C160" s="7" t="s">
        <v>14</v>
      </c>
      <c r="D160" s="7" t="s">
        <v>14</v>
      </c>
      <c r="E160" s="31">
        <v>333.25</v>
      </c>
      <c r="F160" s="81"/>
      <c r="G160" s="81"/>
      <c r="H160" s="81"/>
      <c r="I160" s="81"/>
    </row>
    <row r="161" spans="1:9" x14ac:dyDescent="0.3">
      <c r="A161" s="32"/>
      <c r="B161" s="85" t="s">
        <v>326</v>
      </c>
      <c r="C161" s="7" t="s">
        <v>14</v>
      </c>
      <c r="D161" s="7" t="s">
        <v>14</v>
      </c>
      <c r="E161" s="31">
        <v>774</v>
      </c>
      <c r="F161" s="81"/>
      <c r="G161" s="81"/>
      <c r="H161" s="81"/>
      <c r="I161" s="81"/>
    </row>
    <row r="162" spans="1:9" x14ac:dyDescent="0.3">
      <c r="A162" s="32"/>
      <c r="B162" s="85" t="s">
        <v>155</v>
      </c>
      <c r="C162" s="7" t="s">
        <v>14</v>
      </c>
      <c r="D162" s="7" t="s">
        <v>14</v>
      </c>
      <c r="E162" s="31">
        <f>714.88+127.57</f>
        <v>842.45</v>
      </c>
      <c r="F162" s="81"/>
      <c r="G162" s="81"/>
      <c r="H162" s="81"/>
      <c r="I162" s="81"/>
    </row>
    <row r="163" spans="1:9" x14ac:dyDescent="0.3">
      <c r="A163" s="32"/>
      <c r="B163" s="85" t="s">
        <v>327</v>
      </c>
      <c r="C163" s="7" t="s">
        <v>14</v>
      </c>
      <c r="D163" s="7" t="s">
        <v>14</v>
      </c>
      <c r="E163" s="31">
        <v>1161</v>
      </c>
      <c r="F163" s="81"/>
      <c r="G163" s="81"/>
      <c r="H163" s="81"/>
      <c r="I163" s="81"/>
    </row>
    <row r="164" spans="1:9" x14ac:dyDescent="0.3">
      <c r="A164" s="32"/>
      <c r="B164" s="85" t="s">
        <v>328</v>
      </c>
      <c r="C164" s="7" t="s">
        <v>14</v>
      </c>
      <c r="D164" s="7" t="s">
        <v>14</v>
      </c>
      <c r="E164" s="31">
        <v>696.6</v>
      </c>
      <c r="F164" s="81"/>
      <c r="G164" s="81"/>
      <c r="H164" s="81"/>
      <c r="I164" s="81"/>
    </row>
    <row r="165" spans="1:9" x14ac:dyDescent="0.3">
      <c r="A165" s="32"/>
      <c r="B165" s="85" t="s">
        <v>329</v>
      </c>
      <c r="C165" s="7" t="s">
        <v>14</v>
      </c>
      <c r="D165" s="7" t="s">
        <v>14</v>
      </c>
      <c r="E165" s="31">
        <f>66.65+145.39</f>
        <v>212.04</v>
      </c>
      <c r="F165" s="81"/>
      <c r="G165" s="81"/>
      <c r="H165" s="81"/>
      <c r="I165" s="81"/>
    </row>
    <row r="166" spans="1:9" x14ac:dyDescent="0.3">
      <c r="A166" s="32"/>
      <c r="B166" s="83" t="s">
        <v>330</v>
      </c>
      <c r="C166" s="7" t="s">
        <v>14</v>
      </c>
      <c r="D166" s="7" t="s">
        <v>14</v>
      </c>
      <c r="E166" s="31">
        <v>978.69</v>
      </c>
      <c r="F166" s="81"/>
      <c r="G166" s="81"/>
      <c r="H166" s="81"/>
      <c r="I166" s="81"/>
    </row>
    <row r="167" spans="1:9" x14ac:dyDescent="0.3">
      <c r="A167" s="32"/>
      <c r="B167" s="83" t="s">
        <v>331</v>
      </c>
      <c r="C167" s="7" t="s">
        <v>14</v>
      </c>
      <c r="D167" s="7" t="s">
        <v>14</v>
      </c>
      <c r="E167" s="31">
        <v>240.8</v>
      </c>
      <c r="F167" s="81"/>
      <c r="G167" s="81"/>
      <c r="H167" s="81"/>
      <c r="I167" s="81"/>
    </row>
    <row r="168" spans="1:9" x14ac:dyDescent="0.3">
      <c r="A168" s="32"/>
      <c r="B168" s="83" t="s">
        <v>156</v>
      </c>
      <c r="C168" s="7" t="s">
        <v>14</v>
      </c>
      <c r="D168" s="7" t="s">
        <v>14</v>
      </c>
      <c r="E168" s="31">
        <v>547.20000000000005</v>
      </c>
      <c r="F168" s="81"/>
      <c r="G168" s="81"/>
      <c r="H168" s="81"/>
      <c r="I168" s="81"/>
    </row>
    <row r="169" spans="1:9" x14ac:dyDescent="0.3">
      <c r="A169" s="32"/>
      <c r="B169" s="83" t="s">
        <v>160</v>
      </c>
      <c r="C169" s="7" t="s">
        <v>14</v>
      </c>
      <c r="D169" s="7" t="s">
        <v>14</v>
      </c>
      <c r="E169" s="31">
        <v>522.57000000000005</v>
      </c>
      <c r="F169" s="81"/>
      <c r="G169" s="81"/>
      <c r="H169" s="81"/>
      <c r="I169" s="81"/>
    </row>
    <row r="170" spans="1:9" x14ac:dyDescent="0.3">
      <c r="A170" s="32"/>
      <c r="B170" s="83" t="s">
        <v>157</v>
      </c>
      <c r="C170" s="7" t="s">
        <v>14</v>
      </c>
      <c r="D170" s="7" t="s">
        <v>14</v>
      </c>
      <c r="E170" s="31">
        <v>547.20000000000005</v>
      </c>
      <c r="F170" s="81"/>
      <c r="G170" s="81"/>
      <c r="H170" s="81"/>
      <c r="I170" s="81"/>
    </row>
    <row r="171" spans="1:9" x14ac:dyDescent="0.3">
      <c r="A171" s="32"/>
      <c r="B171" s="83" t="s">
        <v>158</v>
      </c>
      <c r="C171" s="7" t="s">
        <v>14</v>
      </c>
      <c r="D171" s="7" t="s">
        <v>14</v>
      </c>
      <c r="E171" s="31">
        <v>703.53</v>
      </c>
      <c r="F171" s="81"/>
      <c r="G171" s="81"/>
      <c r="H171" s="81"/>
      <c r="I171" s="81"/>
    </row>
    <row r="172" spans="1:9" x14ac:dyDescent="0.3">
      <c r="A172" s="32"/>
      <c r="B172" s="83" t="s">
        <v>159</v>
      </c>
      <c r="C172" s="7" t="s">
        <v>14</v>
      </c>
      <c r="D172" s="7" t="s">
        <v>14</v>
      </c>
      <c r="E172" s="31">
        <v>547.20000000000005</v>
      </c>
      <c r="F172" s="81"/>
      <c r="G172" s="81"/>
      <c r="H172" s="81"/>
      <c r="I172" s="81"/>
    </row>
    <row r="173" spans="1:9" x14ac:dyDescent="0.3">
      <c r="A173" s="32"/>
      <c r="B173" s="85" t="s">
        <v>332</v>
      </c>
      <c r="C173" s="7" t="s">
        <v>14</v>
      </c>
      <c r="D173" s="7" t="s">
        <v>14</v>
      </c>
      <c r="E173" s="31">
        <v>499.88</v>
      </c>
      <c r="F173" s="81"/>
      <c r="G173" s="81"/>
      <c r="H173" s="81"/>
      <c r="I173" s="81"/>
    </row>
    <row r="174" spans="1:9" x14ac:dyDescent="0.3">
      <c r="A174" s="32"/>
      <c r="B174" s="85" t="s">
        <v>333</v>
      </c>
      <c r="C174" s="7" t="s">
        <v>14</v>
      </c>
      <c r="D174" s="7" t="s">
        <v>14</v>
      </c>
      <c r="E174" s="31">
        <v>677.25</v>
      </c>
      <c r="F174" s="81"/>
      <c r="G174" s="81"/>
      <c r="H174" s="81"/>
      <c r="I174" s="81"/>
    </row>
    <row r="175" spans="1:9" x14ac:dyDescent="0.3">
      <c r="A175" s="32"/>
      <c r="B175" s="85" t="s">
        <v>305</v>
      </c>
      <c r="C175" s="7" t="s">
        <v>14</v>
      </c>
      <c r="D175" s="7" t="s">
        <v>14</v>
      </c>
      <c r="E175" s="31">
        <v>209.45</v>
      </c>
      <c r="F175" s="81" t="s">
        <v>60</v>
      </c>
      <c r="G175" s="81"/>
      <c r="H175" s="81"/>
      <c r="I175" s="81"/>
    </row>
    <row r="176" spans="1:9" x14ac:dyDescent="0.3">
      <c r="A176" s="32"/>
      <c r="B176" s="85" t="s">
        <v>306</v>
      </c>
      <c r="C176" s="7" t="s">
        <v>14</v>
      </c>
      <c r="D176" s="7" t="s">
        <v>14</v>
      </c>
      <c r="E176" s="31">
        <v>1347.07</v>
      </c>
      <c r="F176" s="81"/>
      <c r="G176" s="81"/>
      <c r="H176" s="81"/>
      <c r="I176" s="81"/>
    </row>
    <row r="177" spans="1:9" x14ac:dyDescent="0.3">
      <c r="A177" s="32"/>
      <c r="B177" s="85" t="s">
        <v>307</v>
      </c>
      <c r="C177" s="7" t="s">
        <v>14</v>
      </c>
      <c r="D177" s="7" t="s">
        <v>14</v>
      </c>
      <c r="E177" s="31">
        <v>248.1</v>
      </c>
      <c r="F177" s="81"/>
      <c r="G177" s="81"/>
      <c r="H177" s="81"/>
      <c r="I177" s="81"/>
    </row>
    <row r="178" spans="1:9" x14ac:dyDescent="0.3">
      <c r="A178" s="32"/>
      <c r="B178" s="85" t="s">
        <v>308</v>
      </c>
      <c r="C178" s="7" t="s">
        <v>14</v>
      </c>
      <c r="D178" s="7" t="s">
        <v>14</v>
      </c>
      <c r="E178" s="31">
        <v>237.76</v>
      </c>
      <c r="F178" s="81"/>
      <c r="G178" s="81"/>
      <c r="H178" s="81"/>
      <c r="I178" s="81"/>
    </row>
    <row r="179" spans="1:9" x14ac:dyDescent="0.3">
      <c r="A179" s="32"/>
      <c r="B179" s="85" t="s">
        <v>309</v>
      </c>
      <c r="C179" s="7" t="s">
        <v>14</v>
      </c>
      <c r="D179" s="7" t="s">
        <v>14</v>
      </c>
      <c r="E179" s="31">
        <v>909.28</v>
      </c>
      <c r="F179" s="81"/>
      <c r="G179" s="81"/>
      <c r="H179" s="81"/>
      <c r="I179" s="81"/>
    </row>
    <row r="180" spans="1:9" x14ac:dyDescent="0.3">
      <c r="A180" s="32"/>
      <c r="B180" s="85" t="s">
        <v>310</v>
      </c>
      <c r="C180" s="7" t="s">
        <v>14</v>
      </c>
      <c r="D180" s="7" t="s">
        <v>14</v>
      </c>
      <c r="E180" s="31">
        <v>909.28</v>
      </c>
      <c r="F180" s="81"/>
      <c r="G180" s="81"/>
      <c r="H180" s="81"/>
      <c r="I180" s="81"/>
    </row>
    <row r="181" spans="1:9" x14ac:dyDescent="0.3">
      <c r="A181" s="32"/>
      <c r="B181" s="85" t="s">
        <v>311</v>
      </c>
      <c r="C181" s="7" t="s">
        <v>14</v>
      </c>
      <c r="D181" s="7" t="s">
        <v>14</v>
      </c>
      <c r="E181" s="31">
        <v>215.54</v>
      </c>
      <c r="F181" s="81"/>
      <c r="G181" s="81"/>
      <c r="H181" s="81"/>
      <c r="I181" s="81"/>
    </row>
    <row r="182" spans="1:9" x14ac:dyDescent="0.3">
      <c r="A182" s="32"/>
      <c r="B182" s="85" t="s">
        <v>312</v>
      </c>
      <c r="C182" s="7" t="s">
        <v>14</v>
      </c>
      <c r="D182" s="7" t="s">
        <v>14</v>
      </c>
      <c r="E182" s="31">
        <v>215.54</v>
      </c>
      <c r="F182" s="81"/>
      <c r="G182" s="81"/>
      <c r="H182" s="81"/>
      <c r="I182" s="81"/>
    </row>
    <row r="183" spans="1:9" x14ac:dyDescent="0.3">
      <c r="A183" s="32"/>
      <c r="B183" s="85" t="s">
        <v>313</v>
      </c>
      <c r="C183" s="7" t="s">
        <v>14</v>
      </c>
      <c r="D183" s="7" t="s">
        <v>14</v>
      </c>
      <c r="E183" s="31">
        <v>500</v>
      </c>
      <c r="F183" s="81"/>
      <c r="G183" s="81"/>
      <c r="H183" s="81"/>
      <c r="I183" s="81"/>
    </row>
    <row r="184" spans="1:9" x14ac:dyDescent="0.3">
      <c r="A184" s="32"/>
      <c r="B184" s="85" t="s">
        <v>314</v>
      </c>
      <c r="C184" s="7" t="s">
        <v>14</v>
      </c>
      <c r="D184" s="7" t="s">
        <v>14</v>
      </c>
      <c r="E184" s="31">
        <f>1296.67+3074.99</f>
        <v>4371.66</v>
      </c>
      <c r="F184" s="81"/>
      <c r="G184" s="81"/>
      <c r="H184" s="81"/>
      <c r="I184" s="81"/>
    </row>
    <row r="185" spans="1:9" x14ac:dyDescent="0.3">
      <c r="A185" s="32"/>
      <c r="B185" s="85" t="s">
        <v>315</v>
      </c>
      <c r="C185" s="7" t="s">
        <v>14</v>
      </c>
      <c r="D185" s="7" t="s">
        <v>14</v>
      </c>
      <c r="E185" s="31">
        <f>1000+3000</f>
        <v>4000</v>
      </c>
      <c r="F185" s="81"/>
      <c r="G185" s="81"/>
      <c r="H185" s="81"/>
      <c r="I185" s="81"/>
    </row>
    <row r="186" spans="1:9" x14ac:dyDescent="0.3">
      <c r="A186" s="32"/>
      <c r="B186" s="85" t="s">
        <v>316</v>
      </c>
      <c r="C186" s="7" t="s">
        <v>14</v>
      </c>
      <c r="D186" s="7" t="s">
        <v>14</v>
      </c>
      <c r="E186" s="31">
        <f>500+799.99</f>
        <v>1299.99</v>
      </c>
      <c r="F186" s="81"/>
      <c r="G186" s="81"/>
      <c r="H186" s="81"/>
      <c r="I186" s="81"/>
    </row>
    <row r="187" spans="1:9" ht="14.4" customHeight="1" x14ac:dyDescent="0.3">
      <c r="A187" s="32"/>
      <c r="B187" s="85" t="s">
        <v>313</v>
      </c>
      <c r="C187" s="7" t="s">
        <v>14</v>
      </c>
      <c r="D187" s="7" t="s">
        <v>14</v>
      </c>
      <c r="E187" s="31">
        <v>799.99</v>
      </c>
      <c r="F187" s="81"/>
      <c r="G187" s="81"/>
      <c r="H187" s="81"/>
      <c r="I187" s="81"/>
    </row>
    <row r="188" spans="1:9" ht="14.4" customHeight="1" x14ac:dyDescent="0.3">
      <c r="A188" s="32"/>
      <c r="B188" s="85" t="s">
        <v>317</v>
      </c>
      <c r="C188" s="7" t="s">
        <v>14</v>
      </c>
      <c r="D188" s="7" t="s">
        <v>14</v>
      </c>
      <c r="E188" s="31">
        <v>799.99</v>
      </c>
      <c r="F188" s="81"/>
      <c r="G188" s="81"/>
      <c r="H188" s="81"/>
      <c r="I188" s="81"/>
    </row>
    <row r="189" spans="1:9" ht="14.4" customHeight="1" x14ac:dyDescent="0.3">
      <c r="A189" s="32"/>
      <c r="B189" s="85" t="s">
        <v>318</v>
      </c>
      <c r="C189" s="7" t="s">
        <v>14</v>
      </c>
      <c r="D189" s="7" t="s">
        <v>14</v>
      </c>
      <c r="E189" s="31">
        <v>1074.46</v>
      </c>
      <c r="F189" s="81"/>
      <c r="G189" s="81"/>
      <c r="H189" s="81"/>
      <c r="I189" s="81"/>
    </row>
    <row r="190" spans="1:9" ht="14.4" customHeight="1" x14ac:dyDescent="0.3">
      <c r="A190" s="32"/>
      <c r="B190" s="85" t="s">
        <v>319</v>
      </c>
      <c r="C190" s="7" t="s">
        <v>14</v>
      </c>
      <c r="D190" s="7" t="s">
        <v>14</v>
      </c>
      <c r="E190" s="31">
        <v>458.98</v>
      </c>
      <c r="F190" s="81"/>
      <c r="G190" s="81"/>
      <c r="H190" s="81"/>
      <c r="I190" s="81"/>
    </row>
    <row r="191" spans="1:9" ht="14.4" customHeight="1" x14ac:dyDescent="0.3">
      <c r="A191" s="32"/>
      <c r="B191" s="85" t="s">
        <v>320</v>
      </c>
      <c r="C191" s="7" t="s">
        <v>14</v>
      </c>
      <c r="D191" s="7" t="s">
        <v>14</v>
      </c>
      <c r="E191" s="31">
        <v>228</v>
      </c>
      <c r="F191" s="81"/>
      <c r="G191" s="81"/>
      <c r="H191" s="81"/>
      <c r="I191" s="81"/>
    </row>
    <row r="192" spans="1:9" ht="14.4" customHeight="1" x14ac:dyDescent="0.3">
      <c r="A192" s="32"/>
      <c r="B192" s="85" t="s">
        <v>321</v>
      </c>
      <c r="C192" s="7" t="s">
        <v>14</v>
      </c>
      <c r="D192" s="7" t="s">
        <v>14</v>
      </c>
      <c r="E192" s="31">
        <v>228</v>
      </c>
      <c r="F192" s="81"/>
      <c r="G192" s="81"/>
      <c r="H192" s="81"/>
      <c r="I192" s="81"/>
    </row>
    <row r="193" spans="1:10" x14ac:dyDescent="0.3">
      <c r="A193" s="61" t="s">
        <v>55</v>
      </c>
      <c r="B193" s="61"/>
      <c r="C193" s="61"/>
      <c r="D193" s="61"/>
      <c r="E193" s="19">
        <f>SUM(E138:E192)</f>
        <v>45348.919999999991</v>
      </c>
      <c r="F193" s="52"/>
      <c r="G193" s="52"/>
      <c r="H193" s="52"/>
      <c r="I193" s="52"/>
    </row>
    <row r="194" spans="1:10" ht="26.4" customHeight="1" x14ac:dyDescent="0.3">
      <c r="A194" s="75" t="s">
        <v>27</v>
      </c>
      <c r="B194" s="76"/>
      <c r="C194" s="65">
        <v>59624928052</v>
      </c>
      <c r="D194" s="66"/>
      <c r="E194" s="42">
        <v>674268.27</v>
      </c>
      <c r="F194" s="7">
        <v>3111</v>
      </c>
      <c r="G194" s="46" t="s">
        <v>50</v>
      </c>
      <c r="H194" s="46"/>
      <c r="I194" s="46"/>
    </row>
    <row r="195" spans="1:10" x14ac:dyDescent="0.3">
      <c r="A195" s="77"/>
      <c r="B195" s="78"/>
      <c r="C195" s="67"/>
      <c r="D195" s="68"/>
      <c r="E195" s="42">
        <v>96570.240000000005</v>
      </c>
      <c r="F195" s="7">
        <v>3121</v>
      </c>
      <c r="G195" s="46" t="s">
        <v>51</v>
      </c>
      <c r="H195" s="46"/>
      <c r="I195" s="46"/>
    </row>
    <row r="196" spans="1:10" x14ac:dyDescent="0.3">
      <c r="A196" s="77"/>
      <c r="B196" s="78"/>
      <c r="C196" s="67"/>
      <c r="D196" s="68"/>
      <c r="E196" s="42">
        <v>110085.23</v>
      </c>
      <c r="F196" s="7">
        <v>3132</v>
      </c>
      <c r="G196" s="46" t="s">
        <v>52</v>
      </c>
      <c r="H196" s="46"/>
      <c r="I196" s="46"/>
    </row>
    <row r="197" spans="1:10" x14ac:dyDescent="0.3">
      <c r="A197" s="77"/>
      <c r="B197" s="78"/>
      <c r="C197" s="67"/>
      <c r="D197" s="68"/>
      <c r="E197" s="42">
        <v>24789.42</v>
      </c>
      <c r="F197" s="7">
        <v>3212</v>
      </c>
      <c r="G197" s="46" t="s">
        <v>53</v>
      </c>
      <c r="H197" s="46"/>
      <c r="I197" s="46"/>
    </row>
    <row r="198" spans="1:10" ht="28.8" customHeight="1" x14ac:dyDescent="0.3">
      <c r="A198" s="77"/>
      <c r="B198" s="78"/>
      <c r="C198" s="67"/>
      <c r="D198" s="68"/>
      <c r="E198" s="42">
        <f>504+168</f>
        <v>672</v>
      </c>
      <c r="F198" s="7">
        <v>3295</v>
      </c>
      <c r="G198" s="48" t="s">
        <v>94</v>
      </c>
      <c r="H198" s="49"/>
      <c r="I198" s="50"/>
    </row>
    <row r="199" spans="1:10" x14ac:dyDescent="0.3">
      <c r="A199" s="77"/>
      <c r="B199" s="78"/>
      <c r="C199" s="67"/>
      <c r="D199" s="68"/>
      <c r="E199" s="42">
        <v>43341.58</v>
      </c>
      <c r="F199" s="7">
        <v>3211</v>
      </c>
      <c r="G199" s="46" t="s">
        <v>28</v>
      </c>
      <c r="H199" s="46"/>
      <c r="I199" s="46"/>
    </row>
    <row r="200" spans="1:10" ht="34.799999999999997" customHeight="1" x14ac:dyDescent="0.3">
      <c r="A200" s="77"/>
      <c r="B200" s="78"/>
      <c r="C200" s="67"/>
      <c r="D200" s="68"/>
      <c r="E200" s="42">
        <f>2986.2+995.4</f>
        <v>3981.6</v>
      </c>
      <c r="F200" s="7">
        <v>3721</v>
      </c>
      <c r="G200" s="51" t="s">
        <v>334</v>
      </c>
      <c r="H200" s="51"/>
      <c r="I200" s="51"/>
    </row>
    <row r="201" spans="1:10" ht="26.4" customHeight="1" x14ac:dyDescent="0.3">
      <c r="A201" s="77"/>
      <c r="B201" s="78"/>
      <c r="C201" s="67"/>
      <c r="D201" s="68"/>
      <c r="E201" s="42">
        <f>1077.6+1440+936+432+269.4+1008+2184+77.4+215.2+333.2+333.2+77.4+333.2+1332.8+1332.8+860.8+309.6+309.6+1332.8</f>
        <v>14194.999999999998</v>
      </c>
      <c r="F201" s="7">
        <v>3211</v>
      </c>
      <c r="G201" s="46" t="s">
        <v>71</v>
      </c>
      <c r="H201" s="46"/>
      <c r="I201" s="46"/>
    </row>
    <row r="202" spans="1:10" ht="36" customHeight="1" x14ac:dyDescent="0.3">
      <c r="A202" s="79"/>
      <c r="B202" s="80"/>
      <c r="C202" s="69"/>
      <c r="D202" s="70"/>
      <c r="E202" s="42">
        <f>800+160+5310+2480+640+640+640+640+640+640+1255+1255+698.6+1510.5+551+698.6+2794.4+3524.5+2204+2794.4</f>
        <v>29876</v>
      </c>
      <c r="F202" s="7">
        <v>3241</v>
      </c>
      <c r="G202" s="46" t="s">
        <v>95</v>
      </c>
      <c r="H202" s="46"/>
      <c r="I202" s="46"/>
      <c r="J202" s="20"/>
    </row>
    <row r="203" spans="1:10" ht="24.6" customHeight="1" x14ac:dyDescent="0.3">
      <c r="A203" s="61" t="s">
        <v>56</v>
      </c>
      <c r="B203" s="61"/>
      <c r="C203" s="61"/>
      <c r="D203" s="61"/>
      <c r="E203" s="19">
        <f>SUM(E194:E202)</f>
        <v>997779.34</v>
      </c>
      <c r="F203" s="74"/>
      <c r="G203" s="74"/>
      <c r="H203" s="74"/>
      <c r="I203" s="74"/>
    </row>
    <row r="204" spans="1:10" ht="24" customHeight="1" x14ac:dyDescent="0.3">
      <c r="A204" s="73" t="s">
        <v>57</v>
      </c>
      <c r="B204" s="73"/>
      <c r="C204" s="73"/>
      <c r="D204" s="73"/>
      <c r="E204" s="73"/>
      <c r="F204" s="73"/>
      <c r="G204" s="73"/>
      <c r="H204" s="73"/>
      <c r="I204" s="73"/>
    </row>
    <row r="205" spans="1:10" x14ac:dyDescent="0.3">
      <c r="A205" s="20"/>
      <c r="B205" s="20"/>
      <c r="C205" s="20"/>
      <c r="D205" s="20"/>
      <c r="E205" s="20"/>
    </row>
    <row r="206" spans="1:10" x14ac:dyDescent="0.3">
      <c r="E206" s="2"/>
    </row>
    <row r="207" spans="1:10" x14ac:dyDescent="0.3">
      <c r="E207" s="2"/>
    </row>
    <row r="208" spans="1:10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</sheetData>
  <mergeCells count="174">
    <mergeCell ref="G153:I153"/>
    <mergeCell ref="G155:I155"/>
    <mergeCell ref="G154:I154"/>
    <mergeCell ref="F175:I192"/>
    <mergeCell ref="G200:I200"/>
    <mergeCell ref="G136:I136"/>
    <mergeCell ref="F157:I174"/>
    <mergeCell ref="G134:I134"/>
    <mergeCell ref="G151:I151"/>
    <mergeCell ref="G152:I152"/>
    <mergeCell ref="G156:I156"/>
    <mergeCell ref="G135:I135"/>
    <mergeCell ref="G126:I126"/>
    <mergeCell ref="G127:I127"/>
    <mergeCell ref="G128:I128"/>
    <mergeCell ref="G129:I129"/>
    <mergeCell ref="G130:I130"/>
    <mergeCell ref="G131:I131"/>
    <mergeCell ref="G133:I133"/>
    <mergeCell ref="G198:I198"/>
    <mergeCell ref="G52:I52"/>
    <mergeCell ref="G53:I53"/>
    <mergeCell ref="G57:I57"/>
    <mergeCell ref="G47:I47"/>
    <mergeCell ref="G75:I75"/>
    <mergeCell ref="G72:I72"/>
    <mergeCell ref="G73:I73"/>
    <mergeCell ref="G79:I79"/>
    <mergeCell ref="G80:I80"/>
    <mergeCell ref="G81:I81"/>
    <mergeCell ref="G85:I85"/>
    <mergeCell ref="G82:I82"/>
    <mergeCell ref="G66:I66"/>
    <mergeCell ref="G76:I76"/>
    <mergeCell ref="G74:I74"/>
    <mergeCell ref="G61:I61"/>
    <mergeCell ref="G62:I62"/>
    <mergeCell ref="G63:I63"/>
    <mergeCell ref="G64:I64"/>
    <mergeCell ref="G54:I54"/>
    <mergeCell ref="G55:I55"/>
    <mergeCell ref="G87:I87"/>
    <mergeCell ref="G116:I116"/>
    <mergeCell ref="A204:I204"/>
    <mergeCell ref="F203:I203"/>
    <mergeCell ref="G199:I199"/>
    <mergeCell ref="G201:I201"/>
    <mergeCell ref="A193:D193"/>
    <mergeCell ref="G27:I27"/>
    <mergeCell ref="G31:I31"/>
    <mergeCell ref="G35:I35"/>
    <mergeCell ref="G36:I36"/>
    <mergeCell ref="G37:I37"/>
    <mergeCell ref="G38:I38"/>
    <mergeCell ref="G39:I39"/>
    <mergeCell ref="A194:B202"/>
    <mergeCell ref="G65:I65"/>
    <mergeCell ref="G67:I67"/>
    <mergeCell ref="G68:I68"/>
    <mergeCell ref="G69:I69"/>
    <mergeCell ref="G86:I86"/>
    <mergeCell ref="G70:I70"/>
    <mergeCell ref="G71:I71"/>
    <mergeCell ref="G40:I40"/>
    <mergeCell ref="G41:I41"/>
    <mergeCell ref="G59:I59"/>
    <mergeCell ref="G60:I60"/>
    <mergeCell ref="B1:D1"/>
    <mergeCell ref="A203:D203"/>
    <mergeCell ref="A137:D137"/>
    <mergeCell ref="G5:I5"/>
    <mergeCell ref="G6:I6"/>
    <mergeCell ref="G8:I8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3:I23"/>
    <mergeCell ref="G25:I25"/>
    <mergeCell ref="G50:I50"/>
    <mergeCell ref="C194:D202"/>
    <mergeCell ref="G202:I202"/>
    <mergeCell ref="G42:I42"/>
    <mergeCell ref="A3:I4"/>
    <mergeCell ref="A5:C5"/>
    <mergeCell ref="G10:I10"/>
    <mergeCell ref="G29:I29"/>
    <mergeCell ref="G43:I43"/>
    <mergeCell ref="G46:I46"/>
    <mergeCell ref="G48:I48"/>
    <mergeCell ref="G51:I51"/>
    <mergeCell ref="G24:I24"/>
    <mergeCell ref="G9:I9"/>
    <mergeCell ref="G83:I83"/>
    <mergeCell ref="G28:I28"/>
    <mergeCell ref="G49:I49"/>
    <mergeCell ref="G30:I30"/>
    <mergeCell ref="G22:I22"/>
    <mergeCell ref="G34:I34"/>
    <mergeCell ref="G26:I26"/>
    <mergeCell ref="G44:I44"/>
    <mergeCell ref="G56:I56"/>
    <mergeCell ref="G58:I58"/>
    <mergeCell ref="G11:I11"/>
    <mergeCell ref="G32:I32"/>
    <mergeCell ref="G33:I33"/>
    <mergeCell ref="G88:I88"/>
    <mergeCell ref="G92:I92"/>
    <mergeCell ref="G94:I94"/>
    <mergeCell ref="G77:I77"/>
    <mergeCell ref="G78:I78"/>
    <mergeCell ref="G84:I84"/>
    <mergeCell ref="G89:I89"/>
    <mergeCell ref="G90:I90"/>
    <mergeCell ref="G91:I91"/>
    <mergeCell ref="G93:I93"/>
    <mergeCell ref="G117:I117"/>
    <mergeCell ref="G118:I118"/>
    <mergeCell ref="G119:I119"/>
    <mergeCell ref="G120:I120"/>
    <mergeCell ref="G121:I121"/>
    <mergeCell ref="G123:I123"/>
    <mergeCell ref="G124:I124"/>
    <mergeCell ref="G125:I125"/>
    <mergeCell ref="G113:I113"/>
    <mergeCell ref="G114:I114"/>
    <mergeCell ref="G115:I115"/>
    <mergeCell ref="G195:I195"/>
    <mergeCell ref="G196:I196"/>
    <mergeCell ref="G197:I197"/>
    <mergeCell ref="F193:I193"/>
    <mergeCell ref="G194:I194"/>
    <mergeCell ref="G148:I148"/>
    <mergeCell ref="G132:I132"/>
    <mergeCell ref="G142:I142"/>
    <mergeCell ref="G149:I149"/>
    <mergeCell ref="G143:I143"/>
    <mergeCell ref="G145:I145"/>
    <mergeCell ref="G146:I146"/>
    <mergeCell ref="G138:I138"/>
    <mergeCell ref="G139:I139"/>
    <mergeCell ref="F137:I137"/>
    <mergeCell ref="G144:I144"/>
    <mergeCell ref="G147:I147"/>
    <mergeCell ref="G150:I150"/>
    <mergeCell ref="G7:I7"/>
    <mergeCell ref="G45:I45"/>
    <mergeCell ref="G108:I108"/>
    <mergeCell ref="G95:I95"/>
    <mergeCell ref="G97:I97"/>
    <mergeCell ref="G141:I141"/>
    <mergeCell ref="G99:I99"/>
    <mergeCell ref="G140:I140"/>
    <mergeCell ref="G96:I96"/>
    <mergeCell ref="G98:I98"/>
    <mergeCell ref="G100:I100"/>
    <mergeCell ref="G101:I101"/>
    <mergeCell ref="G102:I102"/>
    <mergeCell ref="G103:I103"/>
    <mergeCell ref="G104:I104"/>
    <mergeCell ref="G122:I122"/>
    <mergeCell ref="G105:I105"/>
    <mergeCell ref="G106:I106"/>
    <mergeCell ref="G107:I107"/>
    <mergeCell ref="G109:I109"/>
    <mergeCell ref="G110:I110"/>
    <mergeCell ref="G111:I111"/>
    <mergeCell ref="G112:I112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user</cp:lastModifiedBy>
  <cp:lastPrinted>2024-04-18T20:45:32Z</cp:lastPrinted>
  <dcterms:created xsi:type="dcterms:W3CDTF">2024-02-14T15:26:55Z</dcterms:created>
  <dcterms:modified xsi:type="dcterms:W3CDTF">2024-08-08T20:07:01Z</dcterms:modified>
</cp:coreProperties>
</file>