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INFORMACIJA O TROŠENJU SREDSTAVA - S_SJEVER 2024\2024. godina\"/>
    </mc:Choice>
  </mc:AlternateContent>
  <xr:revisionPtr revIDLastSave="0" documentId="13_ncr:1_{7FAA3663-70E0-40E2-B3AB-162FC34FC577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List1" sheetId="1" r:id="rId1"/>
  </sheets>
  <definedNames>
    <definedName name="_xlnm.Print_Area" localSheetId="0">List1!$A$1:$I$149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1" l="1"/>
  <c r="E39" i="1" l="1"/>
  <c r="E145" i="1" l="1"/>
  <c r="E146" i="1"/>
  <c r="E143" i="1"/>
  <c r="E144" i="1"/>
  <c r="E142" i="1"/>
  <c r="E148" i="1" l="1"/>
  <c r="E11" i="1"/>
  <c r="E107" i="1"/>
  <c r="E105" i="1" l="1"/>
  <c r="E81" i="1"/>
  <c r="E66" i="1"/>
  <c r="E96" i="1"/>
  <c r="E51" i="1"/>
  <c r="E93" i="1"/>
  <c r="E91" i="1"/>
  <c r="E90" i="1"/>
  <c r="E89" i="1"/>
  <c r="E63" i="1"/>
  <c r="E47" i="1"/>
  <c r="E50" i="1"/>
  <c r="E79" i="1"/>
  <c r="E73" i="1"/>
  <c r="E8" i="1"/>
  <c r="E78" i="1"/>
  <c r="E43" i="1"/>
  <c r="E77" i="1"/>
  <c r="E76" i="1"/>
  <c r="E75" i="1"/>
  <c r="E10" i="1"/>
  <c r="E61" i="1"/>
  <c r="E57" i="1"/>
  <c r="E56" i="1"/>
  <c r="E54" i="1"/>
  <c r="E14" i="1"/>
  <c r="E46" i="1"/>
  <c r="E16" i="1"/>
  <c r="E44" i="1"/>
  <c r="E32" i="1"/>
  <c r="E34" i="1"/>
  <c r="E6" i="1"/>
  <c r="E40" i="1"/>
  <c r="E19" i="1"/>
  <c r="E31" i="1"/>
  <c r="E30" i="1"/>
  <c r="E20" i="1"/>
  <c r="E18" i="1"/>
  <c r="E116" i="1" l="1"/>
</calcChain>
</file>

<file path=xl/sharedStrings.xml><?xml version="1.0" encoding="utf-8"?>
<sst xmlns="http://schemas.openxmlformats.org/spreadsheetml/2006/main" count="442" uniqueCount="266">
  <si>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</si>
  <si>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</si>
  <si>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</si>
  <si>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</si>
  <si>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</si>
  <si>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</si>
  <si>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</si>
  <si>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</si>
  <si>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</si>
  <si>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</si>
  <si>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BELAJ D.O.O. VARAŽDIN</t>
  </si>
  <si>
    <t>Naknade troškova osobama izvan radnog odnosa</t>
  </si>
  <si>
    <t>HOTEL ISTRA d.o.o.</t>
  </si>
  <si>
    <t>FINANCIJSKA AGENCIJA</t>
  </si>
  <si>
    <t>Računalne usluge</t>
  </si>
  <si>
    <t>KONTO D.O.O.</t>
  </si>
  <si>
    <t>Pristojbe i naknade</t>
  </si>
  <si>
    <t>Stručno usavršavanje zaposlenika</t>
  </si>
  <si>
    <t>Iznos isplate 
(EUR)</t>
  </si>
  <si>
    <t>HRT - HRVATSKA RADIOTELEVIZIJA</t>
  </si>
  <si>
    <t>HRVATSKA ZAJEDNICA RAČUNOVOĐA I FIN.DJE.</t>
  </si>
  <si>
    <t>Sitni inventar i autogume</t>
  </si>
  <si>
    <t>GDPR</t>
  </si>
  <si>
    <t>Usluga telefona, pošte, prijevoza</t>
  </si>
  <si>
    <t>CRTORAD SIGNALIZACIJA</t>
  </si>
  <si>
    <t>OBRT ZA GRAFIČKE USLUGE CECILIJA</t>
  </si>
  <si>
    <t>Ostale usluge</t>
  </si>
  <si>
    <t>Intelektualne i osobne uluge</t>
  </si>
  <si>
    <t>STUDENTSKI CENTAR U VARAŽDINU</t>
  </si>
  <si>
    <t>INA d.d.</t>
  </si>
  <si>
    <t>TELEMACH HRVATSKA d.o.o.</t>
  </si>
  <si>
    <t>Reprezentacija</t>
  </si>
  <si>
    <t>FRAME j.d.o.o.</t>
  </si>
  <si>
    <t>Zdravstvene i veterinarske usluge</t>
  </si>
  <si>
    <t>CROATIA POLIKLINIKA</t>
  </si>
  <si>
    <t>Usluge tekućeg i investicijskog održavanja</t>
  </si>
  <si>
    <t>Materijal i dijelovi za tek. i investic. održavanje</t>
  </si>
  <si>
    <t>Usluge promidžbe i informiranja</t>
  </si>
  <si>
    <t>JAVNI BILJEŽNIK LANA MIHINJAČ</t>
  </si>
  <si>
    <t>MDPI</t>
  </si>
  <si>
    <t>ČISTOĆA d.o.o.</t>
  </si>
  <si>
    <t>Uredski materijal i drugi materijalni rashodi</t>
  </si>
  <si>
    <t>TIM4PIN d.o.o.</t>
  </si>
  <si>
    <t>Bankarske usluge i usluge platnog prometa</t>
  </si>
  <si>
    <t>HEP-PLIN d.o.o.</t>
  </si>
  <si>
    <t>Uredska oprema i namještaj</t>
  </si>
  <si>
    <t>SGM INFORMATIKA d.o.o.</t>
  </si>
  <si>
    <t>GASTROCOM d.o.o.</t>
  </si>
  <si>
    <t>MUZEJ ANĐELA d.o.o.</t>
  </si>
  <si>
    <t>Premije osiguranja</t>
  </si>
  <si>
    <t>MAGMA d.o.o.</t>
  </si>
  <si>
    <t>GTK d.o.o.</t>
  </si>
  <si>
    <t>GALON VODE d.o.o.</t>
  </si>
  <si>
    <t>JVP GRADA KOPRIVNICE</t>
  </si>
  <si>
    <t>NARODNE NOVINE d.d.</t>
  </si>
  <si>
    <t>Uređaji, strojevi i oprema za ostale namjene</t>
  </si>
  <si>
    <t>VER VITA d.o.o.</t>
  </si>
  <si>
    <t>GRAD ĐURĐEVAC</t>
  </si>
  <si>
    <t>PEVEX d.d.</t>
  </si>
  <si>
    <t>OPG KOROŠEC DAVOR</t>
  </si>
  <si>
    <t>SIS IT d.o.o.</t>
  </si>
  <si>
    <t>PUTNIČKA AGENCIJA SILVIJA TURIST</t>
  </si>
  <si>
    <t>BIOVIT d.o.o.</t>
  </si>
  <si>
    <t>OBRT ERVISIO</t>
  </si>
  <si>
    <t>ARS KOPIJA d.o.o.</t>
  </si>
  <si>
    <t>Službena putovanja</t>
  </si>
  <si>
    <t>SVEUČILIŠTE SJEVER</t>
  </si>
  <si>
    <t>Službena putovanja (putni nalozi)</t>
  </si>
  <si>
    <t>HERMO d.o.o.</t>
  </si>
  <si>
    <t>HRVATSKI VETERINARSKI INSTITUT</t>
  </si>
  <si>
    <t>ROG d.o.o.</t>
  </si>
  <si>
    <t>MALTAR d.o.o.</t>
  </si>
  <si>
    <t>EXPERTUM d.o.o.</t>
  </si>
  <si>
    <t>Poslovni objekti</t>
  </si>
  <si>
    <t>Knjige</t>
  </si>
  <si>
    <t>Zakupnine i najamnine</t>
  </si>
  <si>
    <t>DANIM d.o.o.</t>
  </si>
  <si>
    <t>JVP GRADA VARAŽDINA</t>
  </si>
  <si>
    <t>COTRA d.o.o.</t>
  </si>
  <si>
    <t>ŠKOLSKA KNJIGA d.d.</t>
  </si>
  <si>
    <t>CLEANING SOLUTIONS j.d.o.o.</t>
  </si>
  <si>
    <t>KING ICT d.o.o.</t>
  </si>
  <si>
    <t>VITOS d.o.o.</t>
  </si>
  <si>
    <t>MIPCRO d.o.o.</t>
  </si>
  <si>
    <t>HORIZONT d.o.o.</t>
  </si>
  <si>
    <t>MARBIS d.o.o.</t>
  </si>
  <si>
    <t>OPG HARAČI MIROSLAV</t>
  </si>
  <si>
    <t>VATROBRAN d.o.o.</t>
  </si>
  <si>
    <t>MARLEX d.o.o.</t>
  </si>
  <si>
    <t>STROJOTEHNIKA d.o.o.</t>
  </si>
  <si>
    <t>Zagreb, Savska opatovina 36</t>
  </si>
  <si>
    <t>Varaždin, Ulica F. Kurelca 11</t>
  </si>
  <si>
    <t>Bjelovar, A. Šenoe 7</t>
  </si>
  <si>
    <t>Zagreb, Ulica grada Vukovara 70</t>
  </si>
  <si>
    <t>Požega, Zrinska 48</t>
  </si>
  <si>
    <t>Zagreb, Prisavlje 3</t>
  </si>
  <si>
    <t>Zagreb, J. Gotovca 1/II</t>
  </si>
  <si>
    <t>HRVATSKO DRUŠTVO SKLADATELJA (ZAMP)</t>
  </si>
  <si>
    <t>Zagreb, Berislavljevićeva 9</t>
  </si>
  <si>
    <t>Varaždin, Varaždinska ulica-odvojak III/1</t>
  </si>
  <si>
    <t>AUTOPRIJEVOZNIK ŽELJKO ŠABIĆ</t>
  </si>
  <si>
    <t>Varaždin, Ulica kralja Petra Krešimira IV 42</t>
  </si>
  <si>
    <t>Zagreb, Avenija V. Holjevca 10</t>
  </si>
  <si>
    <t>Zagreb, J. Marohnića 1</t>
  </si>
  <si>
    <t>HP-HRVATSKA POŠTA d.d.</t>
  </si>
  <si>
    <t>Zagreb, Jurišićeva 13</t>
  </si>
  <si>
    <t>Koprivnica, Florijanski trg 15</t>
  </si>
  <si>
    <t>SVEUČILIŠTE U ZAGREBU, GRAFIČKI FAKULTET</t>
  </si>
  <si>
    <t>Zagreb, Getaldićeva 2</t>
  </si>
  <si>
    <t>Zagreb, Ulica grada Vukovara 20</t>
  </si>
  <si>
    <t>POLIKLINIKA SVETI NIKOLA II</t>
  </si>
  <si>
    <t>Varaždin, I. Kukuljevića 6</t>
  </si>
  <si>
    <t>HOTEL VARAŽDIN d.o.o.</t>
  </si>
  <si>
    <t>Varaždin, Trg kralja P. Svačića 1A</t>
  </si>
  <si>
    <t>AUTO CENTAR KOS d.o.o.</t>
  </si>
  <si>
    <t>Varaždin, Cehovska 18</t>
  </si>
  <si>
    <t>HRVATSKO DRUŠTVO KEMIJSKIH INŽENJERA I TEHNOLOGA</t>
  </si>
  <si>
    <t>Zagreb, Berislavljevićeva 6/I</t>
  </si>
  <si>
    <t>A1 HRVATSKA d.o.o.</t>
  </si>
  <si>
    <t>Zagreb, Vrni put 1</t>
  </si>
  <si>
    <t>HEP-OPSKRBA d.o.o.</t>
  </si>
  <si>
    <t>Zagreb, Ulia grada Vukovara 37</t>
  </si>
  <si>
    <t>KOPRIVNIČKE VODE d.o.o.</t>
  </si>
  <si>
    <t>Koprivnica, Mosna 15a</t>
  </si>
  <si>
    <t>VARKOM</t>
  </si>
  <si>
    <t>Varaždin, Trg bana Jelačića 15</t>
  </si>
  <si>
    <t>ASC d.d. VARAŽDIN</t>
  </si>
  <si>
    <t>Varaždin, Koprivnička 2</t>
  </si>
  <si>
    <t>Varaždin, Ognjena Price 13</t>
  </si>
  <si>
    <t>Zagreb, Gajeva ulica 51</t>
  </si>
  <si>
    <t>HRVATSKA POŠTANSKA BANKA d.d.</t>
  </si>
  <si>
    <t>Zagreb, Jurišićeva 4</t>
  </si>
  <si>
    <t>Osijek, Cara Hadrijana 7</t>
  </si>
  <si>
    <t>*09168707993</t>
  </si>
  <si>
    <t>Split, G. Novaka 22a</t>
  </si>
  <si>
    <t>Varaždin, S.S. Kranjčevića 12/1</t>
  </si>
  <si>
    <t>F.R. - CVJEĆARSTVO j.d.o.o.</t>
  </si>
  <si>
    <t>Varaždin, Jalkovečka 16</t>
  </si>
  <si>
    <t>Varaždin, S. Vukovića 15</t>
  </si>
  <si>
    <t>CROATIA OSIGURANJE d.d.</t>
  </si>
  <si>
    <t>Zagreb, V, Jagića 33</t>
  </si>
  <si>
    <t>Jalkovec, Varaždinska ul. Odvojak I 14</t>
  </si>
  <si>
    <t>HOTEL PODRAVINA d.o.o.</t>
  </si>
  <si>
    <t>Koprivnica, Ul. Hrvatske državnosti 9</t>
  </si>
  <si>
    <t>*03893649150</t>
  </si>
  <si>
    <t>Koprivnica, F. Gažija 4</t>
  </si>
  <si>
    <t>Ludbreg, Ludbreška 116</t>
  </si>
  <si>
    <t>Koprivnica, Oružanska 1</t>
  </si>
  <si>
    <t>Zagreb, Savski gaj XIII. 6</t>
  </si>
  <si>
    <t>Zagreb, Lanište 1f</t>
  </si>
  <si>
    <t>Đurđevac, S. Radića 1</t>
  </si>
  <si>
    <t>Sesvete, Savska cesta 84</t>
  </si>
  <si>
    <t>LASER TRIPLAT d.o.o. ZA 3D PRINTANJE I MODELIRANJE</t>
  </si>
  <si>
    <t>Koprivnica, Donji Banovec 30</t>
  </si>
  <si>
    <t>Koprivnica, Gibanična 3</t>
  </si>
  <si>
    <t>Koprivnica, Domžalska ulica 3</t>
  </si>
  <si>
    <t>Varaždin, Varaždinska ulica-odvojak II. 15</t>
  </si>
  <si>
    <t>ADRIALIFT d.o.o. ZA PROJEKTIRANJE, ODRŽAVANJE, REKONSTRUKCIJU I UGRADNJU DIZALA</t>
  </si>
  <si>
    <t>Rijeka, B. Bačić 36</t>
  </si>
  <si>
    <t>VTV-VARAŽDINSKA TELEVIZIJA d.o.o.</t>
  </si>
  <si>
    <t>Varaždin, Kralja P. Krešimira IV 6A</t>
  </si>
  <si>
    <t>AUTOBUSNI PRIJEVOZ d.o.o.</t>
  </si>
  <si>
    <t>Varaždin, Gospodarska 56</t>
  </si>
  <si>
    <t>COPY CENTAR MANUELA d.o.o. ZA USLUGE</t>
  </si>
  <si>
    <t>Varaždin, Franjevački trg 1</t>
  </si>
  <si>
    <t>MICHEL d.o.o. ZA TRGOVINU I USLUGE</t>
  </si>
  <si>
    <t>Zagreb, Prilag baruna Filipovića 15</t>
  </si>
  <si>
    <t>PREMED PHARMA Kft.-PODRUŽNICA VARAŽDIN</t>
  </si>
  <si>
    <t>Jalkovec, Varaždinska ul. Odvojak I 11</t>
  </si>
  <si>
    <t>Zagreb, IV. Poljanice 2</t>
  </si>
  <si>
    <t>EDTEXT, OBRT ZA POSLOVNE USLUGE</t>
  </si>
  <si>
    <t>TEB POSLOVNO SAVJETOVANJE d.o.o.</t>
  </si>
  <si>
    <t>Zagreb, Trg žrtava fašizma 15/1</t>
  </si>
  <si>
    <t>HRVATSKE AUTOCESTE d.o.o.</t>
  </si>
  <si>
    <t>Zagreb, Širolina 4</t>
  </si>
  <si>
    <t>Varaždin, K. Filića 114/B</t>
  </si>
  <si>
    <t>VŽ2018 d.o.o. ZA USLUGE</t>
  </si>
  <si>
    <t>Varaždin, Ulica braće Radića 1</t>
  </si>
  <si>
    <t>KARTONAŽA HUDETZ PROIZVODNO TRGOVAČKO USLUŽNI OBRT</t>
  </si>
  <si>
    <t>Zagreb, Savska cesta 143</t>
  </si>
  <si>
    <t>Varaždin, Braće Radića 147</t>
  </si>
  <si>
    <t>VARAŽDINSKE VIJESTI d.d.</t>
  </si>
  <si>
    <t>Varaždin, Supilova7b</t>
  </si>
  <si>
    <t>Varaždin, F. Prešerna 1</t>
  </si>
  <si>
    <t>Varaždin, Tina Ujevića 17</t>
  </si>
  <si>
    <t>HISS NEKRETNINE OBRT ZA POSREDOVANJE I USLUGE</t>
  </si>
  <si>
    <t>SIGNETA d.o.o.</t>
  </si>
  <si>
    <t>Zagreb, Pantovčak 37</t>
  </si>
  <si>
    <t>ZT-ZGRADARSKA TEHNIKA d.o.o.</t>
  </si>
  <si>
    <t>Nedelišće, Novakova 7</t>
  </si>
  <si>
    <t>ZAŠTITA JUKIĆ d.o.o. ZA TEHNIČKI I TJELESNU ZAŠTITU OSOBA I IMOVINE</t>
  </si>
  <si>
    <t>Kunovec Breg, Koprivnička ulica 121</t>
  </si>
  <si>
    <t>PREHRAMBENO-TEHNOLOŠKI FAKULTET OSIJEK</t>
  </si>
  <si>
    <t>Osijek, F. Kuhača 18</t>
  </si>
  <si>
    <t>MESSER CROATIA PLIN d.o.o.</t>
  </si>
  <si>
    <t>Zaprešić, Industrijska 1</t>
  </si>
  <si>
    <t>*02363932523</t>
  </si>
  <si>
    <t>Velika Gorica, N. Tesle 18</t>
  </si>
  <si>
    <t>MEDIA NOVINE d.o.o.</t>
  </si>
  <si>
    <t>Čakovec, Kralja Tomislava 2</t>
  </si>
  <si>
    <t>VIZOR EKOLOGIJA-ZAŠTITA-KONZALTING d.o.o.</t>
  </si>
  <si>
    <t>Varaždin, Koprivnička ulica 1</t>
  </si>
  <si>
    <t>Varaždin, Trenkova 44</t>
  </si>
  <si>
    <t>Varaždin, I. Severa 17</t>
  </si>
  <si>
    <t>KNJIGOVODSTVENO BRAVARSKE USLUGE "BETEG"</t>
  </si>
  <si>
    <t>Zagreb, Masarykova 28</t>
  </si>
  <si>
    <t>Varaždin, Kućanska ulica 14</t>
  </si>
  <si>
    <t>Zagreb, Buzinski prila7 10</t>
  </si>
  <si>
    <t>Varaždin. Zagrebačka 157</t>
  </si>
  <si>
    <t>Ivanec, A. Geogijevića 3</t>
  </si>
  <si>
    <t>Koprivnica, Franjevačka ulica 7</t>
  </si>
  <si>
    <t>MARBIS d.o.o. ZA TURIZAM</t>
  </si>
  <si>
    <t>Koprivnica, Tarašćice 15</t>
  </si>
  <si>
    <t>CONRAD ELECTRONIC d.o.o.k.d.</t>
  </si>
  <si>
    <t>Grosuplje, Pod Jelšami 14, Slovenija</t>
  </si>
  <si>
    <t>A CLASSIC</t>
  </si>
  <si>
    <t>Zagreb, Preradovićeva 32</t>
  </si>
  <si>
    <t>STYRIA MEDIJSKI SERVISI d.o.o.</t>
  </si>
  <si>
    <t>Zagreb, Oreškovićeva 6H/1</t>
  </si>
  <si>
    <t>Novi Marof, V. Nazora 14</t>
  </si>
  <si>
    <t>Varaždin, Kućanska 24</t>
  </si>
  <si>
    <t>Sesvete, Zagorska 10</t>
  </si>
  <si>
    <t>GEO WILD d.o.o. ZA TRGOVINU I POSLOVNE USLUGE</t>
  </si>
  <si>
    <t>Zagreb, Ulica I. Kukuljevića 6</t>
  </si>
  <si>
    <t>OPG NADA MATOČEC</t>
  </si>
  <si>
    <t>PROELEKTRONIKA d.o.o.</t>
  </si>
  <si>
    <t>CAMINUS j.d.o.o.</t>
  </si>
  <si>
    <t>IN PROMOCIJA d.o.o.</t>
  </si>
  <si>
    <t>HANZA MEDIA d.o.o.</t>
  </si>
  <si>
    <t>Plaće za redovan rad</t>
  </si>
  <si>
    <t>Ostali rashodi za zaposlene (materijalna prava)</t>
  </si>
  <si>
    <t>Doprinosi za obvezno zdravstveno osiguranje</t>
  </si>
  <si>
    <t>Mobilnosti studenata i nastavnog osoblja</t>
  </si>
  <si>
    <t>Naknade za prijevoz, za rad na terenu i odvojeni život</t>
  </si>
  <si>
    <t>GORIČANEC TEODOR</t>
  </si>
  <si>
    <t>KASUMOVIĆ TEA</t>
  </si>
  <si>
    <t>KLJAJIN MILAN</t>
  </si>
  <si>
    <t>DOBRIĆ DANIJELA</t>
  </si>
  <si>
    <t>OBROVAC KARLO</t>
  </si>
  <si>
    <t>BELIGA SLOBODAN</t>
  </si>
  <si>
    <t>VEČERIĆ KARLO</t>
  </si>
  <si>
    <t>JAKŠIĆ JASNA</t>
  </si>
  <si>
    <t>RUDAN DIANA</t>
  </si>
  <si>
    <t>TESLA NENAD</t>
  </si>
  <si>
    <t>Intelektualne i osobne usluge 
(ugovori o djelu - ukupan trošak)</t>
  </si>
  <si>
    <t>Intelektualne i osobne usluge 
(autorski ugovori - ukupan trošak)</t>
  </si>
  <si>
    <t>KATEGORIJA 1 - PRAVNE OSOBE - ukupno (EUR)</t>
  </si>
  <si>
    <t>CHE-115.694.943</t>
  </si>
  <si>
    <t>Švicarska, Basel, St. Alban-Anlage 66</t>
  </si>
  <si>
    <t>TAYLOR &amp; FRANCIS GROUP</t>
  </si>
  <si>
    <t xml:space="preserve"> Howick Place, London, UK</t>
  </si>
  <si>
    <t>GB365462636</t>
  </si>
  <si>
    <t>AMALIA UGOSTITELJSTVO d.o.o. - HOTEL AMALIA</t>
  </si>
  <si>
    <t>Ludbreg, Trg Svetog Trojstva 26</t>
  </si>
  <si>
    <t>REKLAM, OBRT ZA USLUGE, PROMIDŽBU, DIZAJN,..</t>
  </si>
  <si>
    <t>Zagreb, Radnička cesta 177</t>
  </si>
  <si>
    <t>Varaždin, J. Jurkovića 5</t>
  </si>
  <si>
    <t>*06221600831</t>
  </si>
  <si>
    <t>Čakovec, Zrinski-frankopanska 10</t>
  </si>
  <si>
    <t>Zagreb, Koranska 2</t>
  </si>
  <si>
    <t>ELEKTRO N, USLUŽNI OBRT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</si>
  <si>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</si>
  <si>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</si>
  <si>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</si>
  <si>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r>
      <t xml:space="preserve">SVEUČILIŠTE SJEVER_isplate sredstava za mjesec </t>
    </r>
    <r>
      <rPr>
        <b/>
        <sz val="10"/>
        <color rgb="FFFF0000"/>
        <rFont val="Calibri"/>
        <family val="2"/>
        <charset val="238"/>
        <scheme val="minor"/>
      </rPr>
      <t>SIJEČANJ 2024.</t>
    </r>
  </si>
  <si>
    <t>SVEUČILIŠTE SJEVER, Trg dr. Žarka Dolinara 1, 48000 Koprivnica, OIB 59624928052, RKP 48267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</si>
</sst>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58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11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2" fillId="3" borderId="13" xfId="0" applyNumberFormat="1" applyFont="1" applyFill="1" applyBorder="1" applyAlignment="1">
      <alignment horizontal="right" wrapText="1"/>
    </xf>
    <xf numFmtId="0" fontId="12" fillId="3" borderId="12" xfId="0" applyNumberFormat="1" applyFont="1" applyFill="1" applyBorder="1" applyAlignment="1">
      <alignment horizontal="right" wrapText="1"/>
    </xf>
    <xf numFmtId="0" fontId="11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wrapText="1"/>
    </xf>
    <xf numFmtId="0" fontId="11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NumberFormat="1" applyFont="1" applyAlignment="1"/>
    <xf numFmtId="0" fontId="15" fillId="0" borderId="0" xfId="0" applyNumberFormat="1" applyFont="1" applyAlignment="1">
      <alignment horizontal="left"/>
    </xf>
  </cellXfs>
  <cellStyles count="2">
    <cellStyle name="Normalno" xfId="0" builtinId="0"/>
    <cellStyle name="S6" xfId="1" xr:uid="{E98F7F21-00D5-4826-AFD1-1FC440012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6"/>
  <sheetViews>
    <sheetView tabSelected="1" topLeftCell="G109" zoomScale="140" zoomScaleNormal="140" workbookViewId="0">
      <selection activeCell="Z129" sqref="Z129"/>
    </sheetView>
  </sheetViews>
  <sheetFormatPr defaultRowHeight="15" x14ac:dyDescent="0.25"/>
  <cols>
    <col min="1" max="1" width="7.7109375" style="1" customWidth="1"/>
    <col min="2" max="2" width="40.42578125" customWidth="1"/>
    <col min="3" max="3" width="13.5703125" style="1" customWidth="1"/>
    <col min="4" max="4" width="29.42578125" style="3" customWidth="1"/>
    <col min="5" max="5" width="13.28515625" customWidth="1"/>
    <col min="6" max="6" width="9" customWidth="1"/>
    <col min="9" max="9" width="14.7109375" customWidth="1"/>
  </cols>
  <sheetData>
    <row r="1" spans="1:9" x14ac:dyDescent="0.25">
      <c r="B1" s="57" t="s">
        <v>265</v>
      </c>
      <c r="C1" s="57"/>
      <c r="D1" s="57"/>
    </row>
    <row r="2" spans="1:9" x14ac:dyDescent="0.25">
      <c r="B2" s="56"/>
      <c r="C2" s="45"/>
      <c r="D2" s="55"/>
    </row>
    <row r="3" spans="1:9" x14ac:dyDescent="0.25">
      <c r="A3" s="25" t="s">
        <v>264</v>
      </c>
      <c r="B3" s="25"/>
      <c r="C3" s="25"/>
      <c r="D3" s="25"/>
      <c r="E3" s="25"/>
      <c r="F3" s="25"/>
      <c r="G3" s="25"/>
      <c r="H3" s="25"/>
      <c r="I3" s="25"/>
    </row>
    <row r="4" spans="1:9" ht="7.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ht="47.25" customHeight="1" x14ac:dyDescent="0.25">
      <c r="A5" s="49" t="s">
        <v>2</v>
      </c>
      <c r="B5" s="49"/>
      <c r="C5" s="49"/>
      <c r="D5" s="47" t="s">
        <v>3</v>
      </c>
      <c r="E5" s="48" t="s">
        <v>18</v>
      </c>
      <c r="F5" s="6" t="s">
        <v>1</v>
      </c>
      <c r="G5" s="46" t="s">
        <v>0</v>
      </c>
      <c r="H5" s="46"/>
      <c r="I5" s="46"/>
    </row>
    <row r="6" spans="1:9" x14ac:dyDescent="0.25">
      <c r="A6" s="8">
        <v>1000065</v>
      </c>
      <c r="B6" s="9" t="s">
        <v>5</v>
      </c>
      <c r="C6" s="10">
        <v>41412434130</v>
      </c>
      <c r="D6" s="11" t="s">
        <v>6</v>
      </c>
      <c r="E6" s="12">
        <f>137.4+274.79+202.39</f>
        <v>614.58000000000004</v>
      </c>
      <c r="F6" s="7">
        <v>3234</v>
      </c>
      <c r="G6" s="24" t="s">
        <v>4</v>
      </c>
      <c r="H6" s="24"/>
      <c r="I6" s="24"/>
    </row>
    <row r="7" spans="1:9" x14ac:dyDescent="0.25">
      <c r="A7" s="8">
        <v>1015827</v>
      </c>
      <c r="B7" s="9" t="s">
        <v>8</v>
      </c>
      <c r="C7" s="13">
        <v>75550985023</v>
      </c>
      <c r="D7" s="14" t="s">
        <v>90</v>
      </c>
      <c r="E7" s="12">
        <v>432.13</v>
      </c>
      <c r="F7" s="7">
        <v>3223</v>
      </c>
      <c r="G7" s="24" t="s">
        <v>7</v>
      </c>
      <c r="H7" s="24"/>
      <c r="I7" s="24"/>
    </row>
    <row r="8" spans="1:9" x14ac:dyDescent="0.25">
      <c r="A8" s="8">
        <v>1002564</v>
      </c>
      <c r="B8" s="9" t="s">
        <v>10</v>
      </c>
      <c r="C8" s="13">
        <v>74006494666</v>
      </c>
      <c r="D8" s="14" t="s">
        <v>91</v>
      </c>
      <c r="E8" s="12">
        <f>12+727.08</f>
        <v>739.08</v>
      </c>
      <c r="F8" s="7">
        <v>3299</v>
      </c>
      <c r="G8" s="23" t="s">
        <v>9</v>
      </c>
      <c r="H8" s="23"/>
      <c r="I8" s="23"/>
    </row>
    <row r="9" spans="1:9" x14ac:dyDescent="0.25">
      <c r="A9" s="8">
        <v>1003656</v>
      </c>
      <c r="B9" s="9" t="s">
        <v>12</v>
      </c>
      <c r="C9" s="13">
        <v>81781767987</v>
      </c>
      <c r="D9" s="14" t="s">
        <v>92</v>
      </c>
      <c r="E9" s="12">
        <v>80</v>
      </c>
      <c r="F9" s="7">
        <v>3241</v>
      </c>
      <c r="G9" s="23" t="s">
        <v>11</v>
      </c>
      <c r="H9" s="23"/>
      <c r="I9" s="23"/>
    </row>
    <row r="10" spans="1:9" x14ac:dyDescent="0.25">
      <c r="A10" s="8">
        <v>1001670</v>
      </c>
      <c r="B10" s="9" t="s">
        <v>13</v>
      </c>
      <c r="C10" s="15">
        <v>85821130368</v>
      </c>
      <c r="D10" s="16" t="s">
        <v>93</v>
      </c>
      <c r="E10" s="17">
        <f>16.18+33.2+9.91+5.4+6.41+97.9</f>
        <v>169</v>
      </c>
      <c r="F10" s="7">
        <v>3299</v>
      </c>
      <c r="G10" s="23" t="s">
        <v>9</v>
      </c>
      <c r="H10" s="23"/>
      <c r="I10" s="23"/>
    </row>
    <row r="11" spans="1:9" x14ac:dyDescent="0.25">
      <c r="A11" s="8">
        <v>1012745</v>
      </c>
      <c r="B11" s="9" t="s">
        <v>15</v>
      </c>
      <c r="C11" s="13">
        <v>59143170280</v>
      </c>
      <c r="D11" s="14" t="s">
        <v>94</v>
      </c>
      <c r="E11" s="12">
        <f>943.13+943.13</f>
        <v>1886.26</v>
      </c>
      <c r="F11" s="7">
        <v>3238</v>
      </c>
      <c r="G11" s="23" t="s">
        <v>14</v>
      </c>
      <c r="H11" s="23"/>
      <c r="I11" s="23"/>
    </row>
    <row r="12" spans="1:9" x14ac:dyDescent="0.25">
      <c r="A12" s="8">
        <v>1018823</v>
      </c>
      <c r="B12" s="9" t="s">
        <v>19</v>
      </c>
      <c r="C12" s="15">
        <v>68419124305</v>
      </c>
      <c r="D12" s="16" t="s">
        <v>95</v>
      </c>
      <c r="E12" s="17">
        <v>21.24</v>
      </c>
      <c r="F12" s="7">
        <v>3295</v>
      </c>
      <c r="G12" s="24" t="s">
        <v>16</v>
      </c>
      <c r="H12" s="24"/>
      <c r="I12" s="24"/>
    </row>
    <row r="13" spans="1:9" x14ac:dyDescent="0.25">
      <c r="A13" s="8">
        <v>1002001</v>
      </c>
      <c r="B13" s="9" t="s">
        <v>20</v>
      </c>
      <c r="C13" s="13">
        <v>75508100288</v>
      </c>
      <c r="D13" s="14" t="s">
        <v>96</v>
      </c>
      <c r="E13" s="12">
        <v>95</v>
      </c>
      <c r="F13" s="7">
        <v>3213</v>
      </c>
      <c r="G13" s="23" t="s">
        <v>17</v>
      </c>
      <c r="H13" s="23"/>
      <c r="I13" s="23"/>
    </row>
    <row r="14" spans="1:9" x14ac:dyDescent="0.25">
      <c r="A14" s="8">
        <v>1005289</v>
      </c>
      <c r="B14" s="18" t="s">
        <v>97</v>
      </c>
      <c r="C14" s="15">
        <v>56668956985</v>
      </c>
      <c r="D14" s="16" t="s">
        <v>98</v>
      </c>
      <c r="E14" s="17">
        <f>11.24+29.24</f>
        <v>40.479999999999997</v>
      </c>
      <c r="F14" s="7">
        <v>3295</v>
      </c>
      <c r="G14" s="24" t="s">
        <v>16</v>
      </c>
      <c r="H14" s="24"/>
      <c r="I14" s="24"/>
    </row>
    <row r="15" spans="1:9" x14ac:dyDescent="0.25">
      <c r="A15" s="8">
        <v>1024177</v>
      </c>
      <c r="B15" s="9" t="s">
        <v>24</v>
      </c>
      <c r="C15" s="19">
        <v>96477380697</v>
      </c>
      <c r="D15" s="4" t="s">
        <v>99</v>
      </c>
      <c r="E15" s="12">
        <v>260</v>
      </c>
      <c r="F15" s="7">
        <v>3225</v>
      </c>
      <c r="G15" s="23" t="s">
        <v>21</v>
      </c>
      <c r="H15" s="23"/>
      <c r="I15" s="23"/>
    </row>
    <row r="16" spans="1:9" x14ac:dyDescent="0.25">
      <c r="A16" s="8">
        <v>1001635</v>
      </c>
      <c r="B16" s="9" t="s">
        <v>28</v>
      </c>
      <c r="C16" s="7">
        <v>64945507350</v>
      </c>
      <c r="D16" s="5" t="s">
        <v>101</v>
      </c>
      <c r="E16" s="12">
        <f>232.94+103.84+62.02+180.91</f>
        <v>579.70999999999992</v>
      </c>
      <c r="F16" s="7">
        <v>3237</v>
      </c>
      <c r="G16" s="23" t="s">
        <v>27</v>
      </c>
      <c r="H16" s="23"/>
      <c r="I16" s="23"/>
    </row>
    <row r="17" spans="1:9" x14ac:dyDescent="0.25">
      <c r="A17" s="8">
        <v>1002389</v>
      </c>
      <c r="B17" s="9" t="s">
        <v>29</v>
      </c>
      <c r="C17" s="7">
        <v>27759560625</v>
      </c>
      <c r="D17" s="5" t="s">
        <v>102</v>
      </c>
      <c r="E17" s="12">
        <v>299.04000000000002</v>
      </c>
      <c r="F17" s="7">
        <v>3223</v>
      </c>
      <c r="G17" s="24" t="s">
        <v>7</v>
      </c>
      <c r="H17" s="24"/>
      <c r="I17" s="24"/>
    </row>
    <row r="18" spans="1:9" x14ac:dyDescent="0.25">
      <c r="A18" s="8">
        <v>1003466</v>
      </c>
      <c r="B18" s="9" t="s">
        <v>30</v>
      </c>
      <c r="C18" s="7">
        <v>70133616033</v>
      </c>
      <c r="D18" s="5" t="s">
        <v>103</v>
      </c>
      <c r="E18" s="12">
        <f>458.52+185.74</f>
        <v>644.26</v>
      </c>
      <c r="F18" s="7">
        <v>3231</v>
      </c>
      <c r="G18" s="23" t="s">
        <v>23</v>
      </c>
      <c r="H18" s="23"/>
      <c r="I18" s="23"/>
    </row>
    <row r="19" spans="1:9" x14ac:dyDescent="0.25">
      <c r="A19" s="8">
        <v>1001395</v>
      </c>
      <c r="B19" s="9" t="s">
        <v>104</v>
      </c>
      <c r="C19" s="7">
        <v>87311810356</v>
      </c>
      <c r="D19" s="5" t="s">
        <v>105</v>
      </c>
      <c r="E19" s="12">
        <f>93.23+1.6+15.53</f>
        <v>110.36</v>
      </c>
      <c r="F19" s="7">
        <v>3231</v>
      </c>
      <c r="G19" s="23" t="s">
        <v>23</v>
      </c>
      <c r="H19" s="23"/>
      <c r="I19" s="23"/>
    </row>
    <row r="20" spans="1:9" x14ac:dyDescent="0.25">
      <c r="A20" s="8">
        <v>1028148</v>
      </c>
      <c r="B20" s="9" t="s">
        <v>32</v>
      </c>
      <c r="C20" s="7">
        <v>80502704180</v>
      </c>
      <c r="D20" s="5" t="s">
        <v>106</v>
      </c>
      <c r="E20" s="12">
        <f>687.2+134.43+72.23+931.19+11.31</f>
        <v>1836.3600000000001</v>
      </c>
      <c r="F20" s="7">
        <v>3293</v>
      </c>
      <c r="G20" s="23" t="s">
        <v>31</v>
      </c>
      <c r="H20" s="23"/>
      <c r="I20" s="23"/>
    </row>
    <row r="21" spans="1:9" x14ac:dyDescent="0.25">
      <c r="A21" s="8">
        <v>1006557</v>
      </c>
      <c r="B21" s="9" t="s">
        <v>107</v>
      </c>
      <c r="C21" s="7">
        <v>25564990903</v>
      </c>
      <c r="D21" s="5" t="s">
        <v>108</v>
      </c>
      <c r="E21" s="12">
        <v>2000</v>
      </c>
      <c r="F21" s="7">
        <v>3213</v>
      </c>
      <c r="G21" s="23" t="s">
        <v>17</v>
      </c>
      <c r="H21" s="23"/>
      <c r="I21" s="23"/>
    </row>
    <row r="22" spans="1:9" x14ac:dyDescent="0.25">
      <c r="A22" s="8">
        <v>1031076</v>
      </c>
      <c r="B22" s="9" t="s">
        <v>34</v>
      </c>
      <c r="C22" s="7">
        <v>80848401890</v>
      </c>
      <c r="D22" s="5" t="s">
        <v>109</v>
      </c>
      <c r="E22" s="12">
        <v>1499.8</v>
      </c>
      <c r="F22" s="7">
        <v>3236</v>
      </c>
      <c r="G22" s="23" t="s">
        <v>33</v>
      </c>
      <c r="H22" s="23"/>
      <c r="I22" s="23"/>
    </row>
    <row r="23" spans="1:9" x14ac:dyDescent="0.25">
      <c r="A23" s="8">
        <v>1023130</v>
      </c>
      <c r="B23" s="9" t="s">
        <v>110</v>
      </c>
      <c r="C23" s="7">
        <v>88814695324</v>
      </c>
      <c r="D23" s="5" t="s">
        <v>111</v>
      </c>
      <c r="E23" s="12">
        <v>7215</v>
      </c>
      <c r="F23" s="7">
        <v>3236</v>
      </c>
      <c r="G23" s="23" t="s">
        <v>33</v>
      </c>
      <c r="H23" s="23"/>
      <c r="I23" s="23"/>
    </row>
    <row r="24" spans="1:9" x14ac:dyDescent="0.25">
      <c r="A24" s="8">
        <v>1016027</v>
      </c>
      <c r="B24" s="9" t="s">
        <v>112</v>
      </c>
      <c r="C24" s="7">
        <v>23950119865</v>
      </c>
      <c r="D24" s="5" t="s">
        <v>113</v>
      </c>
      <c r="E24" s="12">
        <v>1179.47</v>
      </c>
      <c r="F24" s="7">
        <v>3293</v>
      </c>
      <c r="G24" s="23" t="s">
        <v>31</v>
      </c>
      <c r="H24" s="23"/>
      <c r="I24" s="23"/>
    </row>
    <row r="25" spans="1:9" x14ac:dyDescent="0.25">
      <c r="A25" s="8">
        <v>1001635</v>
      </c>
      <c r="B25" s="9" t="s">
        <v>28</v>
      </c>
      <c r="C25" s="7">
        <v>64945507350</v>
      </c>
      <c r="D25" s="5" t="s">
        <v>101</v>
      </c>
      <c r="E25" s="12">
        <v>256</v>
      </c>
      <c r="F25" s="7">
        <v>3293</v>
      </c>
      <c r="G25" s="23" t="s">
        <v>31</v>
      </c>
      <c r="H25" s="23"/>
      <c r="I25" s="23"/>
    </row>
    <row r="26" spans="1:9" x14ac:dyDescent="0.25">
      <c r="A26" s="8">
        <v>1012117</v>
      </c>
      <c r="B26" s="9" t="s">
        <v>114</v>
      </c>
      <c r="C26" s="7">
        <v>33437375299</v>
      </c>
      <c r="D26" s="5" t="s">
        <v>115</v>
      </c>
      <c r="E26" s="12">
        <v>52</v>
      </c>
      <c r="F26" s="7">
        <v>3232</v>
      </c>
      <c r="G26" s="23" t="s">
        <v>35</v>
      </c>
      <c r="H26" s="23"/>
      <c r="I26" s="23"/>
    </row>
    <row r="27" spans="1:9" x14ac:dyDescent="0.25">
      <c r="A27" s="8">
        <v>1012117</v>
      </c>
      <c r="B27" s="9" t="s">
        <v>114</v>
      </c>
      <c r="C27" s="7">
        <v>33437375299</v>
      </c>
      <c r="D27" s="5" t="s">
        <v>115</v>
      </c>
      <c r="E27" s="12">
        <v>100.61</v>
      </c>
      <c r="F27" s="7">
        <v>3224</v>
      </c>
      <c r="G27" s="23" t="s">
        <v>36</v>
      </c>
      <c r="H27" s="23"/>
      <c r="I27" s="23"/>
    </row>
    <row r="28" spans="1:9" x14ac:dyDescent="0.25">
      <c r="A28" s="8">
        <v>1000065</v>
      </c>
      <c r="B28" s="9" t="s">
        <v>5</v>
      </c>
      <c r="C28" s="10">
        <v>41412434130</v>
      </c>
      <c r="D28" s="11" t="s">
        <v>6</v>
      </c>
      <c r="E28" s="12">
        <v>465</v>
      </c>
      <c r="F28" s="7">
        <v>3233</v>
      </c>
      <c r="G28" s="23" t="s">
        <v>37</v>
      </c>
      <c r="H28" s="23"/>
      <c r="I28" s="23"/>
    </row>
    <row r="29" spans="1:9" x14ac:dyDescent="0.25">
      <c r="A29" s="8">
        <v>1028293</v>
      </c>
      <c r="B29" s="18" t="s">
        <v>116</v>
      </c>
      <c r="C29" s="7">
        <v>22189855239</v>
      </c>
      <c r="D29" s="5" t="s">
        <v>117</v>
      </c>
      <c r="E29" s="12">
        <v>100</v>
      </c>
      <c r="F29" s="7">
        <v>3213</v>
      </c>
      <c r="G29" s="23" t="s">
        <v>17</v>
      </c>
      <c r="H29" s="23"/>
      <c r="I29" s="23"/>
    </row>
    <row r="30" spans="1:9" x14ac:dyDescent="0.25">
      <c r="A30" s="8">
        <v>1023023</v>
      </c>
      <c r="B30" s="9" t="s">
        <v>118</v>
      </c>
      <c r="C30" s="7">
        <v>29524210204</v>
      </c>
      <c r="D30" s="5" t="s">
        <v>119</v>
      </c>
      <c r="E30" s="12">
        <f>976.88+274.49</f>
        <v>1251.3699999999999</v>
      </c>
      <c r="F30" s="7">
        <v>3231</v>
      </c>
      <c r="G30" s="23" t="s">
        <v>23</v>
      </c>
      <c r="H30" s="23"/>
      <c r="I30" s="23"/>
    </row>
    <row r="31" spans="1:9" x14ac:dyDescent="0.25">
      <c r="A31" s="8">
        <v>1021644</v>
      </c>
      <c r="B31" s="9" t="s">
        <v>120</v>
      </c>
      <c r="C31" s="7">
        <v>63073332379</v>
      </c>
      <c r="D31" s="5" t="s">
        <v>121</v>
      </c>
      <c r="E31" s="12">
        <f>3255.04+1465.8</f>
        <v>4720.84</v>
      </c>
      <c r="F31" s="7">
        <v>3223</v>
      </c>
      <c r="G31" s="24" t="s">
        <v>7</v>
      </c>
      <c r="H31" s="24"/>
      <c r="I31" s="24"/>
    </row>
    <row r="32" spans="1:9" x14ac:dyDescent="0.25">
      <c r="A32" s="8">
        <v>1018746</v>
      </c>
      <c r="B32" s="9" t="s">
        <v>122</v>
      </c>
      <c r="C32" s="7">
        <v>20998990299</v>
      </c>
      <c r="D32" s="5" t="s">
        <v>123</v>
      </c>
      <c r="E32" s="12">
        <f>41.66+119.89+5.7+79.42</f>
        <v>246.67000000000002</v>
      </c>
      <c r="F32" s="7">
        <v>3234</v>
      </c>
      <c r="G32" s="24" t="s">
        <v>4</v>
      </c>
      <c r="H32" s="24"/>
      <c r="I32" s="24"/>
    </row>
    <row r="33" spans="1:9" x14ac:dyDescent="0.25">
      <c r="A33" s="8">
        <v>1001116</v>
      </c>
      <c r="B33" s="9" t="s">
        <v>124</v>
      </c>
      <c r="C33" s="7">
        <v>39048902955</v>
      </c>
      <c r="D33" s="5" t="s">
        <v>125</v>
      </c>
      <c r="E33" s="12">
        <v>469.04</v>
      </c>
      <c r="F33" s="7">
        <v>3234</v>
      </c>
      <c r="G33" s="24" t="s">
        <v>4</v>
      </c>
      <c r="H33" s="24"/>
      <c r="I33" s="24"/>
    </row>
    <row r="34" spans="1:9" x14ac:dyDescent="0.25">
      <c r="A34" s="8">
        <v>1002857</v>
      </c>
      <c r="B34" s="9" t="s">
        <v>126</v>
      </c>
      <c r="C34" s="7">
        <v>88826408293</v>
      </c>
      <c r="D34" s="5" t="s">
        <v>127</v>
      </c>
      <c r="E34" s="12">
        <f>168.9+43.88+106.86</f>
        <v>319.64</v>
      </c>
      <c r="F34" s="7">
        <v>3232</v>
      </c>
      <c r="G34" s="23" t="s">
        <v>35</v>
      </c>
      <c r="H34" s="23"/>
      <c r="I34" s="23"/>
    </row>
    <row r="35" spans="1:9" x14ac:dyDescent="0.25">
      <c r="A35" s="8">
        <v>1023160</v>
      </c>
      <c r="B35" s="9" t="s">
        <v>39</v>
      </c>
      <c r="C35" s="15" t="s">
        <v>247</v>
      </c>
      <c r="D35" s="16" t="s">
        <v>248</v>
      </c>
      <c r="E35" s="12">
        <v>2193.4899999999998</v>
      </c>
      <c r="F35" s="7">
        <v>3233</v>
      </c>
      <c r="G35" s="23" t="s">
        <v>37</v>
      </c>
      <c r="H35" s="23"/>
      <c r="I35" s="23"/>
    </row>
    <row r="36" spans="1:9" x14ac:dyDescent="0.25">
      <c r="A36" s="8">
        <v>1015807</v>
      </c>
      <c r="B36" s="9" t="s">
        <v>40</v>
      </c>
      <c r="C36" s="7">
        <v>2371889218</v>
      </c>
      <c r="D36" s="5" t="s">
        <v>128</v>
      </c>
      <c r="E36" s="12">
        <v>448.49</v>
      </c>
      <c r="F36" s="7">
        <v>3234</v>
      </c>
      <c r="G36" s="24" t="s">
        <v>4</v>
      </c>
      <c r="H36" s="24"/>
      <c r="I36" s="24"/>
    </row>
    <row r="37" spans="1:9" x14ac:dyDescent="0.25">
      <c r="A37" s="8">
        <v>1031373</v>
      </c>
      <c r="B37" s="9" t="s">
        <v>249</v>
      </c>
      <c r="C37" s="15" t="s">
        <v>251</v>
      </c>
      <c r="D37" s="16" t="s">
        <v>250</v>
      </c>
      <c r="E37" s="12">
        <v>423.75</v>
      </c>
      <c r="F37" s="7">
        <v>3233</v>
      </c>
      <c r="G37" s="23" t="s">
        <v>37</v>
      </c>
      <c r="H37" s="23"/>
      <c r="I37" s="23"/>
    </row>
    <row r="38" spans="1:9" x14ac:dyDescent="0.25">
      <c r="A38" s="8">
        <v>1017345</v>
      </c>
      <c r="B38" s="9" t="s">
        <v>42</v>
      </c>
      <c r="C38" s="7">
        <v>83718300522</v>
      </c>
      <c r="D38" s="5" t="s">
        <v>129</v>
      </c>
      <c r="E38" s="12">
        <v>190</v>
      </c>
      <c r="F38" s="7">
        <v>3221</v>
      </c>
      <c r="G38" s="24" t="s">
        <v>41</v>
      </c>
      <c r="H38" s="24"/>
      <c r="I38" s="24"/>
    </row>
    <row r="39" spans="1:9" x14ac:dyDescent="0.25">
      <c r="A39" s="8">
        <v>1002224</v>
      </c>
      <c r="B39" s="9" t="s">
        <v>130</v>
      </c>
      <c r="C39" s="7">
        <v>87939104217</v>
      </c>
      <c r="D39" s="5" t="s">
        <v>131</v>
      </c>
      <c r="E39" s="12">
        <f>45.59+28.1</f>
        <v>73.69</v>
      </c>
      <c r="F39" s="7">
        <v>3431</v>
      </c>
      <c r="G39" s="24" t="s">
        <v>43</v>
      </c>
      <c r="H39" s="24"/>
      <c r="I39" s="24"/>
    </row>
    <row r="40" spans="1:9" x14ac:dyDescent="0.25">
      <c r="A40" s="8">
        <v>1030943</v>
      </c>
      <c r="B40" s="9" t="s">
        <v>44</v>
      </c>
      <c r="C40" s="7">
        <v>41317489366</v>
      </c>
      <c r="D40" s="5" t="s">
        <v>132</v>
      </c>
      <c r="E40" s="12">
        <f>1724.99+926.61+794.31+1220.32+707.01+609.58</f>
        <v>5982.82</v>
      </c>
      <c r="F40" s="7">
        <v>3223</v>
      </c>
      <c r="G40" s="24" t="s">
        <v>7</v>
      </c>
      <c r="H40" s="24"/>
      <c r="I40" s="24"/>
    </row>
    <row r="41" spans="1:9" x14ac:dyDescent="0.25">
      <c r="A41" s="8">
        <v>1000065</v>
      </c>
      <c r="B41" s="9" t="s">
        <v>5</v>
      </c>
      <c r="C41" s="10">
        <v>41412434130</v>
      </c>
      <c r="D41" s="11" t="s">
        <v>6</v>
      </c>
      <c r="E41" s="12">
        <v>859.43</v>
      </c>
      <c r="F41" s="7">
        <v>3223</v>
      </c>
      <c r="G41" s="24" t="s">
        <v>7</v>
      </c>
      <c r="H41" s="24"/>
      <c r="I41" s="24"/>
    </row>
    <row r="42" spans="1:9" x14ac:dyDescent="0.25">
      <c r="A42" s="8">
        <v>1029954</v>
      </c>
      <c r="B42" s="9" t="s">
        <v>46</v>
      </c>
      <c r="C42" s="7" t="s">
        <v>133</v>
      </c>
      <c r="D42" s="5" t="s">
        <v>134</v>
      </c>
      <c r="E42" s="12">
        <v>60530.400000000001</v>
      </c>
      <c r="F42" s="7">
        <v>4221</v>
      </c>
      <c r="G42" s="24" t="s">
        <v>45</v>
      </c>
      <c r="H42" s="24"/>
      <c r="I42" s="24"/>
    </row>
    <row r="43" spans="1:9" x14ac:dyDescent="0.25">
      <c r="A43" s="8">
        <v>1001627</v>
      </c>
      <c r="B43" s="9" t="s">
        <v>47</v>
      </c>
      <c r="C43" s="7">
        <v>97020558931</v>
      </c>
      <c r="D43" s="5" t="s">
        <v>135</v>
      </c>
      <c r="E43" s="12">
        <f>599.6+150.7</f>
        <v>750.3</v>
      </c>
      <c r="F43" s="7">
        <v>3293</v>
      </c>
      <c r="G43" s="24" t="s">
        <v>31</v>
      </c>
      <c r="H43" s="24"/>
      <c r="I43" s="24"/>
    </row>
    <row r="44" spans="1:9" x14ac:dyDescent="0.25">
      <c r="A44" s="8">
        <v>1016544</v>
      </c>
      <c r="B44" s="9" t="s">
        <v>136</v>
      </c>
      <c r="C44" s="7">
        <v>14191016780</v>
      </c>
      <c r="D44" s="5" t="s">
        <v>137</v>
      </c>
      <c r="E44" s="12">
        <f>90+30+155+415</f>
        <v>690</v>
      </c>
      <c r="F44" s="7">
        <v>3299</v>
      </c>
      <c r="G44" s="24" t="s">
        <v>9</v>
      </c>
      <c r="H44" s="24"/>
      <c r="I44" s="24"/>
    </row>
    <row r="45" spans="1:9" x14ac:dyDescent="0.25">
      <c r="A45" s="8">
        <v>1021250</v>
      </c>
      <c r="B45" s="9" t="s">
        <v>48</v>
      </c>
      <c r="C45" s="7">
        <v>66266069332</v>
      </c>
      <c r="D45" s="5" t="s">
        <v>138</v>
      </c>
      <c r="E45" s="12">
        <v>108</v>
      </c>
      <c r="F45" s="7">
        <v>3293</v>
      </c>
      <c r="G45" s="24" t="s">
        <v>31</v>
      </c>
      <c r="H45" s="24"/>
      <c r="I45" s="24"/>
    </row>
    <row r="46" spans="1:9" x14ac:dyDescent="0.25">
      <c r="A46" s="8">
        <v>1001055</v>
      </c>
      <c r="B46" s="9" t="s">
        <v>139</v>
      </c>
      <c r="C46" s="7">
        <v>26187994862</v>
      </c>
      <c r="D46" s="5" t="s">
        <v>140</v>
      </c>
      <c r="E46" s="12">
        <f>857.68+248.75</f>
        <v>1106.4299999999998</v>
      </c>
      <c r="F46" s="7">
        <v>3292</v>
      </c>
      <c r="G46" s="24" t="s">
        <v>49</v>
      </c>
      <c r="H46" s="24"/>
      <c r="I46" s="24"/>
    </row>
    <row r="47" spans="1:9" x14ac:dyDescent="0.25">
      <c r="A47" s="8">
        <v>1013661</v>
      </c>
      <c r="B47" s="9" t="s">
        <v>50</v>
      </c>
      <c r="C47" s="7">
        <v>65673920115</v>
      </c>
      <c r="D47" s="5" t="s">
        <v>141</v>
      </c>
      <c r="E47" s="12">
        <f>47.39+367.12+201.52</f>
        <v>616.03</v>
      </c>
      <c r="F47" s="7">
        <v>3293</v>
      </c>
      <c r="G47" s="24" t="s">
        <v>31</v>
      </c>
      <c r="H47" s="24"/>
      <c r="I47" s="24"/>
    </row>
    <row r="48" spans="1:9" x14ac:dyDescent="0.25">
      <c r="A48" s="8">
        <v>1005521</v>
      </c>
      <c r="B48" s="9" t="s">
        <v>142</v>
      </c>
      <c r="C48" s="7">
        <v>69307214331</v>
      </c>
      <c r="D48" s="5" t="s">
        <v>143</v>
      </c>
      <c r="E48" s="12">
        <v>34.08</v>
      </c>
      <c r="F48" s="7">
        <v>3241</v>
      </c>
      <c r="G48" s="24" t="s">
        <v>11</v>
      </c>
      <c r="H48" s="24"/>
      <c r="I48" s="24"/>
    </row>
    <row r="49" spans="1:9" x14ac:dyDescent="0.25">
      <c r="A49" s="8">
        <v>1017708</v>
      </c>
      <c r="B49" s="9" t="s">
        <v>51</v>
      </c>
      <c r="C49" s="7" t="s">
        <v>144</v>
      </c>
      <c r="D49" s="5" t="s">
        <v>145</v>
      </c>
      <c r="E49" s="12">
        <v>270.5</v>
      </c>
      <c r="F49" s="7">
        <v>3224</v>
      </c>
      <c r="G49" s="24" t="s">
        <v>36</v>
      </c>
      <c r="H49" s="24"/>
      <c r="I49" s="24"/>
    </row>
    <row r="50" spans="1:9" x14ac:dyDescent="0.25">
      <c r="A50" s="8">
        <v>1026357</v>
      </c>
      <c r="B50" s="9" t="s">
        <v>52</v>
      </c>
      <c r="C50" s="7">
        <v>37353413087</v>
      </c>
      <c r="D50" s="5" t="s">
        <v>146</v>
      </c>
      <c r="E50" s="12">
        <f>47.5+47.5</f>
        <v>95</v>
      </c>
      <c r="F50" s="7">
        <v>3293</v>
      </c>
      <c r="G50" s="24" t="s">
        <v>31</v>
      </c>
      <c r="H50" s="24"/>
      <c r="I50" s="24"/>
    </row>
    <row r="51" spans="1:9" x14ac:dyDescent="0.25">
      <c r="A51" s="8">
        <v>1017722</v>
      </c>
      <c r="B51" s="9" t="s">
        <v>53</v>
      </c>
      <c r="C51" s="7">
        <v>16767340001</v>
      </c>
      <c r="D51" s="5" t="s">
        <v>147</v>
      </c>
      <c r="E51" s="12">
        <f>91.25+124.43+91.25</f>
        <v>306.93</v>
      </c>
      <c r="F51" s="7">
        <v>3232</v>
      </c>
      <c r="G51" s="23" t="s">
        <v>35</v>
      </c>
      <c r="H51" s="23"/>
      <c r="I51" s="23"/>
    </row>
    <row r="52" spans="1:9" x14ac:dyDescent="0.25">
      <c r="A52" s="8">
        <v>1017547</v>
      </c>
      <c r="B52" s="9" t="s">
        <v>54</v>
      </c>
      <c r="C52" s="7">
        <v>64546066176</v>
      </c>
      <c r="D52" s="5" t="s">
        <v>148</v>
      </c>
      <c r="E52" s="12">
        <v>79.78</v>
      </c>
      <c r="F52" s="7">
        <v>3299</v>
      </c>
      <c r="G52" s="24" t="s">
        <v>9</v>
      </c>
      <c r="H52" s="24"/>
      <c r="I52" s="24"/>
    </row>
    <row r="53" spans="1:9" x14ac:dyDescent="0.25">
      <c r="A53" s="8">
        <v>1029334</v>
      </c>
      <c r="B53" s="9" t="s">
        <v>56</v>
      </c>
      <c r="C53" s="7">
        <v>20999238201</v>
      </c>
      <c r="D53" s="5" t="s">
        <v>149</v>
      </c>
      <c r="E53" s="12">
        <v>707</v>
      </c>
      <c r="F53" s="7">
        <v>4227</v>
      </c>
      <c r="G53" s="24" t="s">
        <v>55</v>
      </c>
      <c r="H53" s="24"/>
      <c r="I53" s="24"/>
    </row>
    <row r="54" spans="1:9" x14ac:dyDescent="0.25">
      <c r="A54" s="8">
        <v>1026567</v>
      </c>
      <c r="B54" s="9" t="s">
        <v>57</v>
      </c>
      <c r="C54" s="7">
        <v>98691330244</v>
      </c>
      <c r="D54" s="5" t="s">
        <v>150</v>
      </c>
      <c r="E54" s="12">
        <f>13.17+2.78</f>
        <v>15.95</v>
      </c>
      <c r="F54" s="7">
        <v>3223</v>
      </c>
      <c r="G54" s="23" t="s">
        <v>7</v>
      </c>
      <c r="H54" s="23"/>
      <c r="I54" s="23"/>
    </row>
    <row r="55" spans="1:9" x14ac:dyDescent="0.25">
      <c r="A55" s="8">
        <v>1026567</v>
      </c>
      <c r="B55" s="9" t="s">
        <v>57</v>
      </c>
      <c r="C55" s="7">
        <v>98691330244</v>
      </c>
      <c r="D55" s="5" t="s">
        <v>150</v>
      </c>
      <c r="E55" s="12">
        <v>7.45</v>
      </c>
      <c r="F55" s="7">
        <v>3234</v>
      </c>
      <c r="G55" s="23" t="s">
        <v>4</v>
      </c>
      <c r="H55" s="23"/>
      <c r="I55" s="23"/>
    </row>
    <row r="56" spans="1:9" x14ac:dyDescent="0.25">
      <c r="A56" s="8">
        <v>1013606</v>
      </c>
      <c r="B56" s="9" t="s">
        <v>58</v>
      </c>
      <c r="C56" s="7">
        <v>73660371074</v>
      </c>
      <c r="D56" s="5" t="s">
        <v>151</v>
      </c>
      <c r="E56" s="12">
        <f>111.78+206.4</f>
        <v>318.18</v>
      </c>
      <c r="F56" s="7">
        <v>3225</v>
      </c>
      <c r="G56" s="23" t="s">
        <v>21</v>
      </c>
      <c r="H56" s="23"/>
      <c r="I56" s="23"/>
    </row>
    <row r="57" spans="1:9" x14ac:dyDescent="0.25">
      <c r="A57" s="8">
        <v>1031118</v>
      </c>
      <c r="B57" s="9" t="s">
        <v>152</v>
      </c>
      <c r="C57" s="7">
        <v>89542426348</v>
      </c>
      <c r="D57" s="5" t="s">
        <v>153</v>
      </c>
      <c r="E57" s="12">
        <f>10+95.14</f>
        <v>105.14</v>
      </c>
      <c r="F57" s="7">
        <v>3224</v>
      </c>
      <c r="G57" s="23" t="s">
        <v>36</v>
      </c>
      <c r="H57" s="23"/>
      <c r="I57" s="23"/>
    </row>
    <row r="58" spans="1:9" x14ac:dyDescent="0.25">
      <c r="A58" s="8">
        <v>1030085</v>
      </c>
      <c r="B58" s="9" t="s">
        <v>60</v>
      </c>
      <c r="C58" s="7">
        <v>90784191526</v>
      </c>
      <c r="D58" s="5" t="s">
        <v>154</v>
      </c>
      <c r="E58" s="12">
        <v>125</v>
      </c>
      <c r="F58" s="7">
        <v>3238</v>
      </c>
      <c r="G58" s="23" t="s">
        <v>14</v>
      </c>
      <c r="H58" s="23"/>
      <c r="I58" s="23"/>
    </row>
    <row r="59" spans="1:9" x14ac:dyDescent="0.25">
      <c r="A59" s="8">
        <v>1017547</v>
      </c>
      <c r="B59" s="9" t="s">
        <v>54</v>
      </c>
      <c r="C59" s="7">
        <v>64546066176</v>
      </c>
      <c r="D59" s="5" t="s">
        <v>148</v>
      </c>
      <c r="E59" s="12">
        <v>65.86</v>
      </c>
      <c r="F59" s="7">
        <v>3221</v>
      </c>
      <c r="G59" s="23" t="s">
        <v>41</v>
      </c>
      <c r="H59" s="23"/>
      <c r="I59" s="23"/>
    </row>
    <row r="60" spans="1:9" x14ac:dyDescent="0.25">
      <c r="A60" s="8">
        <v>1023098</v>
      </c>
      <c r="B60" s="9" t="s">
        <v>61</v>
      </c>
      <c r="C60" s="7">
        <v>24290301399</v>
      </c>
      <c r="D60" s="5" t="s">
        <v>155</v>
      </c>
      <c r="E60" s="12">
        <v>350</v>
      </c>
      <c r="F60" s="7">
        <v>3231</v>
      </c>
      <c r="G60" s="23" t="s">
        <v>23</v>
      </c>
      <c r="H60" s="23"/>
      <c r="I60" s="23"/>
    </row>
    <row r="61" spans="1:9" x14ac:dyDescent="0.25">
      <c r="A61" s="8">
        <v>1002558</v>
      </c>
      <c r="B61" s="9" t="s">
        <v>62</v>
      </c>
      <c r="C61" s="7">
        <v>73275412890</v>
      </c>
      <c r="D61" s="5" t="s">
        <v>156</v>
      </c>
      <c r="E61" s="12">
        <f>163.45+362.3</f>
        <v>525.75</v>
      </c>
      <c r="F61" s="7">
        <v>3221</v>
      </c>
      <c r="G61" s="23" t="s">
        <v>41</v>
      </c>
      <c r="H61" s="23"/>
      <c r="I61" s="23"/>
    </row>
    <row r="62" spans="1:9" ht="23.25" x14ac:dyDescent="0.25">
      <c r="A62" s="8">
        <v>1017736</v>
      </c>
      <c r="B62" s="9" t="s">
        <v>157</v>
      </c>
      <c r="C62" s="7">
        <v>36856415212</v>
      </c>
      <c r="D62" s="5" t="s">
        <v>158</v>
      </c>
      <c r="E62" s="12">
        <v>95.56</v>
      </c>
      <c r="F62" s="7">
        <v>3232</v>
      </c>
      <c r="G62" s="23" t="s">
        <v>35</v>
      </c>
      <c r="H62" s="23"/>
      <c r="I62" s="23"/>
    </row>
    <row r="63" spans="1:9" x14ac:dyDescent="0.25">
      <c r="A63" s="8">
        <v>1021686</v>
      </c>
      <c r="B63" s="9" t="s">
        <v>159</v>
      </c>
      <c r="C63" s="7">
        <v>50371265075</v>
      </c>
      <c r="D63" s="5" t="s">
        <v>160</v>
      </c>
      <c r="E63" s="12">
        <f>350+412.5</f>
        <v>762.5</v>
      </c>
      <c r="F63" s="7">
        <v>3233</v>
      </c>
      <c r="G63" s="23" t="s">
        <v>37</v>
      </c>
      <c r="H63" s="23"/>
      <c r="I63" s="23"/>
    </row>
    <row r="64" spans="1:9" x14ac:dyDescent="0.25">
      <c r="A64" s="8">
        <v>1017820</v>
      </c>
      <c r="B64" s="9" t="s">
        <v>161</v>
      </c>
      <c r="C64" s="7">
        <v>15263066301</v>
      </c>
      <c r="D64" s="5" t="s">
        <v>162</v>
      </c>
      <c r="E64" s="12">
        <v>500</v>
      </c>
      <c r="F64" s="7">
        <v>3231</v>
      </c>
      <c r="G64" s="23" t="s">
        <v>23</v>
      </c>
      <c r="H64" s="23"/>
      <c r="I64" s="23"/>
    </row>
    <row r="65" spans="1:9" x14ac:dyDescent="0.25">
      <c r="A65" s="8">
        <v>1002670</v>
      </c>
      <c r="B65" s="9" t="s">
        <v>163</v>
      </c>
      <c r="C65" s="7">
        <v>96617814993</v>
      </c>
      <c r="D65" s="5" t="s">
        <v>164</v>
      </c>
      <c r="E65" s="12">
        <v>25.93</v>
      </c>
      <c r="F65" s="7">
        <v>3239</v>
      </c>
      <c r="G65" s="23" t="s">
        <v>26</v>
      </c>
      <c r="H65" s="23"/>
      <c r="I65" s="23"/>
    </row>
    <row r="66" spans="1:9" x14ac:dyDescent="0.25">
      <c r="A66" s="8">
        <v>1029981</v>
      </c>
      <c r="B66" s="9" t="s">
        <v>165</v>
      </c>
      <c r="C66" s="7">
        <v>26240899420</v>
      </c>
      <c r="D66" s="5" t="s">
        <v>166</v>
      </c>
      <c r="E66" s="12">
        <f>1771.88+3160.13</f>
        <v>4932.01</v>
      </c>
      <c r="F66" s="7">
        <v>3233</v>
      </c>
      <c r="G66" s="23" t="s">
        <v>37</v>
      </c>
      <c r="H66" s="23"/>
      <c r="I66" s="23"/>
    </row>
    <row r="67" spans="1:9" x14ac:dyDescent="0.25">
      <c r="A67" s="8">
        <v>1029958</v>
      </c>
      <c r="B67" s="9" t="s">
        <v>167</v>
      </c>
      <c r="C67" s="7">
        <v>49954568012</v>
      </c>
      <c r="D67" s="5" t="s">
        <v>168</v>
      </c>
      <c r="E67" s="12">
        <v>2643.75</v>
      </c>
      <c r="F67" s="7">
        <v>4227</v>
      </c>
      <c r="G67" s="24" t="s">
        <v>55</v>
      </c>
      <c r="H67" s="24"/>
      <c r="I67" s="24"/>
    </row>
    <row r="68" spans="1:9" x14ac:dyDescent="0.25">
      <c r="A68" s="8">
        <v>1017486</v>
      </c>
      <c r="B68" s="9" t="s">
        <v>64</v>
      </c>
      <c r="C68" s="7">
        <v>76506138139</v>
      </c>
      <c r="D68" s="5" t="s">
        <v>169</v>
      </c>
      <c r="E68" s="12">
        <v>689.7</v>
      </c>
      <c r="F68" s="7">
        <v>3239</v>
      </c>
      <c r="G68" s="23" t="s">
        <v>26</v>
      </c>
      <c r="H68" s="23"/>
      <c r="I68" s="23"/>
    </row>
    <row r="69" spans="1:9" x14ac:dyDescent="0.25">
      <c r="A69" s="8">
        <v>1001887</v>
      </c>
      <c r="B69" s="9" t="s">
        <v>171</v>
      </c>
      <c r="C69" s="7">
        <v>99944170669</v>
      </c>
      <c r="D69" s="5" t="s">
        <v>172</v>
      </c>
      <c r="E69" s="12">
        <v>142.5</v>
      </c>
      <c r="F69" s="7">
        <v>3221</v>
      </c>
      <c r="G69" s="23" t="s">
        <v>41</v>
      </c>
      <c r="H69" s="23"/>
      <c r="I69" s="23"/>
    </row>
    <row r="70" spans="1:9" x14ac:dyDescent="0.25">
      <c r="A70" s="8">
        <v>1003344</v>
      </c>
      <c r="B70" s="9" t="s">
        <v>173</v>
      </c>
      <c r="C70" s="7">
        <v>57500462912</v>
      </c>
      <c r="D70" s="5" t="s">
        <v>174</v>
      </c>
      <c r="E70" s="12">
        <v>1500</v>
      </c>
      <c r="F70" s="7">
        <v>3211</v>
      </c>
      <c r="G70" s="23" t="s">
        <v>65</v>
      </c>
      <c r="H70" s="23"/>
      <c r="I70" s="23"/>
    </row>
    <row r="71" spans="1:9" x14ac:dyDescent="0.25">
      <c r="A71" s="8">
        <v>1003344</v>
      </c>
      <c r="B71" s="9" t="s">
        <v>173</v>
      </c>
      <c r="C71" s="7">
        <v>57500462912</v>
      </c>
      <c r="D71" s="5" t="s">
        <v>174</v>
      </c>
      <c r="E71" s="12">
        <v>15</v>
      </c>
      <c r="F71" s="7">
        <v>3225</v>
      </c>
      <c r="G71" s="23" t="s">
        <v>21</v>
      </c>
      <c r="H71" s="23"/>
      <c r="I71" s="23"/>
    </row>
    <row r="72" spans="1:9" x14ac:dyDescent="0.25">
      <c r="A72" s="8">
        <v>1031334</v>
      </c>
      <c r="B72" s="9" t="s">
        <v>252</v>
      </c>
      <c r="C72" s="15">
        <v>63359149962</v>
      </c>
      <c r="D72" s="16" t="s">
        <v>253</v>
      </c>
      <c r="E72" s="12">
        <v>115.06</v>
      </c>
      <c r="F72" s="7">
        <v>3211</v>
      </c>
      <c r="G72" s="23" t="s">
        <v>65</v>
      </c>
      <c r="H72" s="23"/>
      <c r="I72" s="23"/>
    </row>
    <row r="73" spans="1:9" x14ac:dyDescent="0.25">
      <c r="A73" s="8">
        <v>1005141</v>
      </c>
      <c r="B73" s="9" t="s">
        <v>68</v>
      </c>
      <c r="C73" s="7">
        <v>79517967255</v>
      </c>
      <c r="D73" s="5" t="s">
        <v>175</v>
      </c>
      <c r="E73" s="12">
        <f>121.59+255.03</f>
        <v>376.62</v>
      </c>
      <c r="F73" s="7">
        <v>3293</v>
      </c>
      <c r="G73" s="23" t="s">
        <v>31</v>
      </c>
      <c r="H73" s="23"/>
      <c r="I73" s="23"/>
    </row>
    <row r="74" spans="1:9" x14ac:dyDescent="0.25">
      <c r="A74" s="8">
        <v>1012798</v>
      </c>
      <c r="B74" s="9" t="s">
        <v>176</v>
      </c>
      <c r="C74" s="7">
        <v>78197242725</v>
      </c>
      <c r="D74" s="5" t="s">
        <v>177</v>
      </c>
      <c r="E74" s="12">
        <v>103.7</v>
      </c>
      <c r="F74" s="7">
        <v>3293</v>
      </c>
      <c r="G74" s="23" t="s">
        <v>31</v>
      </c>
      <c r="H74" s="23"/>
      <c r="I74" s="23"/>
    </row>
    <row r="75" spans="1:9" x14ac:dyDescent="0.25">
      <c r="A75" s="8">
        <v>1019782</v>
      </c>
      <c r="B75" s="9" t="s">
        <v>69</v>
      </c>
      <c r="C75" s="7">
        <v>29059177553</v>
      </c>
      <c r="D75" s="5" t="s">
        <v>179</v>
      </c>
      <c r="E75" s="12">
        <f>13.75+150</f>
        <v>163.75</v>
      </c>
      <c r="F75" s="7">
        <v>3221</v>
      </c>
      <c r="G75" s="23" t="s">
        <v>41</v>
      </c>
      <c r="H75" s="23"/>
      <c r="I75" s="23"/>
    </row>
    <row r="76" spans="1:9" x14ac:dyDescent="0.25">
      <c r="A76" s="8">
        <v>1001997</v>
      </c>
      <c r="B76" s="9" t="s">
        <v>70</v>
      </c>
      <c r="C76" s="7">
        <v>39483344029</v>
      </c>
      <c r="D76" s="5" t="s">
        <v>180</v>
      </c>
      <c r="E76" s="12">
        <f>103.13+604.81+99.76+0.94+6.25+378.75+364.75+52.5+14.06</f>
        <v>1624.9499999999998</v>
      </c>
      <c r="F76" s="7">
        <v>3221</v>
      </c>
      <c r="G76" s="23" t="s">
        <v>41</v>
      </c>
      <c r="H76" s="23"/>
      <c r="I76" s="23"/>
    </row>
    <row r="77" spans="1:9" x14ac:dyDescent="0.25">
      <c r="A77" s="8">
        <v>1001627</v>
      </c>
      <c r="B77" s="9" t="s">
        <v>47</v>
      </c>
      <c r="C77" s="7">
        <v>97020558931</v>
      </c>
      <c r="D77" s="5" t="s">
        <v>135</v>
      </c>
      <c r="E77" s="12">
        <f>41.59+77.59+41.59+77.59+41.59+83.18+41.59+41.59</f>
        <v>446.31000000000006</v>
      </c>
      <c r="F77" s="7">
        <v>3211</v>
      </c>
      <c r="G77" s="23" t="s">
        <v>65</v>
      </c>
      <c r="H77" s="23"/>
      <c r="I77" s="23"/>
    </row>
    <row r="78" spans="1:9" x14ac:dyDescent="0.25">
      <c r="A78" s="8">
        <v>1001738</v>
      </c>
      <c r="B78" s="9" t="s">
        <v>181</v>
      </c>
      <c r="C78" s="7">
        <v>89407840770</v>
      </c>
      <c r="D78" s="5" t="s">
        <v>182</v>
      </c>
      <c r="E78" s="12">
        <f>269.58+269.58</f>
        <v>539.16</v>
      </c>
      <c r="F78" s="7">
        <v>3233</v>
      </c>
      <c r="G78" s="23" t="s">
        <v>37</v>
      </c>
      <c r="H78" s="23"/>
      <c r="I78" s="23"/>
    </row>
    <row r="79" spans="1:9" x14ac:dyDescent="0.25">
      <c r="A79" s="8">
        <v>1001797</v>
      </c>
      <c r="B79" s="9" t="s">
        <v>71</v>
      </c>
      <c r="C79" s="7">
        <v>66734484850</v>
      </c>
      <c r="D79" s="5" t="s">
        <v>183</v>
      </c>
      <c r="E79" s="12">
        <f>48+174</f>
        <v>222</v>
      </c>
      <c r="F79" s="7">
        <v>3241</v>
      </c>
      <c r="G79" s="23" t="s">
        <v>11</v>
      </c>
      <c r="H79" s="23"/>
      <c r="I79" s="23"/>
    </row>
    <row r="80" spans="1:9" x14ac:dyDescent="0.25">
      <c r="A80" s="8">
        <v>1014962</v>
      </c>
      <c r="B80" s="9" t="s">
        <v>72</v>
      </c>
      <c r="C80" s="7">
        <v>13196616444</v>
      </c>
      <c r="D80" s="5" t="s">
        <v>184</v>
      </c>
      <c r="E80" s="12">
        <v>2571.66</v>
      </c>
      <c r="F80" s="7">
        <v>3239</v>
      </c>
      <c r="G80" s="23" t="s">
        <v>26</v>
      </c>
      <c r="H80" s="23"/>
      <c r="I80" s="23"/>
    </row>
    <row r="81" spans="1:9" x14ac:dyDescent="0.25">
      <c r="A81" s="8">
        <v>1024767</v>
      </c>
      <c r="B81" s="9" t="s">
        <v>186</v>
      </c>
      <c r="C81" s="7">
        <v>30641829498</v>
      </c>
      <c r="D81" s="5" t="s">
        <v>187</v>
      </c>
      <c r="E81" s="12">
        <f>1055.69+198.47</f>
        <v>1254.1600000000001</v>
      </c>
      <c r="F81" s="7">
        <v>4241</v>
      </c>
      <c r="G81" s="23" t="s">
        <v>74</v>
      </c>
      <c r="H81" s="23"/>
      <c r="I81" s="23"/>
    </row>
    <row r="82" spans="1:9" x14ac:dyDescent="0.25">
      <c r="A82" s="8">
        <v>1031364</v>
      </c>
      <c r="B82" s="9" t="s">
        <v>188</v>
      </c>
      <c r="C82" s="7">
        <v>80709875337</v>
      </c>
      <c r="D82" s="5" t="s">
        <v>189</v>
      </c>
      <c r="E82" s="12">
        <v>110</v>
      </c>
      <c r="F82" s="7">
        <v>3232</v>
      </c>
      <c r="G82" s="23" t="s">
        <v>35</v>
      </c>
      <c r="H82" s="23"/>
      <c r="I82" s="23"/>
    </row>
    <row r="83" spans="1:9" ht="23.25" x14ac:dyDescent="0.25">
      <c r="A83" s="8">
        <v>1018514</v>
      </c>
      <c r="B83" s="9" t="s">
        <v>190</v>
      </c>
      <c r="C83" s="7">
        <v>93545633496</v>
      </c>
      <c r="D83" s="5" t="s">
        <v>191</v>
      </c>
      <c r="E83" s="12">
        <v>494</v>
      </c>
      <c r="F83" s="7">
        <v>3232</v>
      </c>
      <c r="G83" s="23" t="s">
        <v>35</v>
      </c>
      <c r="H83" s="23"/>
      <c r="I83" s="23"/>
    </row>
    <row r="84" spans="1:9" x14ac:dyDescent="0.25">
      <c r="A84" s="8">
        <v>1016036</v>
      </c>
      <c r="B84" s="9" t="s">
        <v>192</v>
      </c>
      <c r="C84" s="7">
        <v>96371000697</v>
      </c>
      <c r="D84" s="5" t="s">
        <v>193</v>
      </c>
      <c r="E84" s="12">
        <v>206.51</v>
      </c>
      <c r="F84" s="7">
        <v>4241</v>
      </c>
      <c r="G84" s="23" t="s">
        <v>74</v>
      </c>
      <c r="H84" s="23"/>
      <c r="I84" s="23"/>
    </row>
    <row r="85" spans="1:9" x14ac:dyDescent="0.25">
      <c r="A85" s="8">
        <v>1002890</v>
      </c>
      <c r="B85" s="9" t="s">
        <v>194</v>
      </c>
      <c r="C85" s="7">
        <v>32179081874</v>
      </c>
      <c r="D85" s="5" t="s">
        <v>195</v>
      </c>
      <c r="E85" s="12">
        <v>144.9</v>
      </c>
      <c r="F85" s="7">
        <v>3235</v>
      </c>
      <c r="G85" s="23" t="s">
        <v>75</v>
      </c>
      <c r="H85" s="23"/>
      <c r="I85" s="23"/>
    </row>
    <row r="86" spans="1:9" x14ac:dyDescent="0.25">
      <c r="A86" s="8">
        <v>1026524</v>
      </c>
      <c r="B86" s="9" t="s">
        <v>76</v>
      </c>
      <c r="C86" s="7" t="s">
        <v>196</v>
      </c>
      <c r="D86" s="5" t="s">
        <v>197</v>
      </c>
      <c r="E86" s="12">
        <v>611.41</v>
      </c>
      <c r="F86" s="7">
        <v>3221</v>
      </c>
      <c r="G86" s="23" t="s">
        <v>41</v>
      </c>
      <c r="H86" s="23"/>
      <c r="I86" s="23"/>
    </row>
    <row r="87" spans="1:9" x14ac:dyDescent="0.25">
      <c r="A87" s="8">
        <v>1002951</v>
      </c>
      <c r="B87" s="9" t="s">
        <v>198</v>
      </c>
      <c r="C87" s="7">
        <v>37268928073</v>
      </c>
      <c r="D87" s="5" t="s">
        <v>199</v>
      </c>
      <c r="E87" s="12">
        <v>152.19</v>
      </c>
      <c r="F87" s="7">
        <v>3233</v>
      </c>
      <c r="G87" s="23" t="s">
        <v>37</v>
      </c>
      <c r="H87" s="23"/>
      <c r="I87" s="23"/>
    </row>
    <row r="88" spans="1:9" x14ac:dyDescent="0.25">
      <c r="A88" s="8">
        <v>1002374</v>
      </c>
      <c r="B88" s="9" t="s">
        <v>200</v>
      </c>
      <c r="C88" s="7">
        <v>28579840610</v>
      </c>
      <c r="D88" s="5" t="s">
        <v>201</v>
      </c>
      <c r="E88" s="12">
        <v>330.88</v>
      </c>
      <c r="F88" s="7">
        <v>3237</v>
      </c>
      <c r="G88" s="23" t="s">
        <v>27</v>
      </c>
      <c r="H88" s="23"/>
      <c r="I88" s="23"/>
    </row>
    <row r="89" spans="1:9" x14ac:dyDescent="0.25">
      <c r="A89" s="8">
        <v>1000015</v>
      </c>
      <c r="B89" s="9" t="s">
        <v>77</v>
      </c>
      <c r="C89" s="7">
        <v>31995833807</v>
      </c>
      <c r="D89" s="5" t="s">
        <v>202</v>
      </c>
      <c r="E89" s="12">
        <f>431.35+431.35</f>
        <v>862.7</v>
      </c>
      <c r="F89" s="7">
        <v>3232</v>
      </c>
      <c r="G89" s="23" t="s">
        <v>35</v>
      </c>
      <c r="H89" s="23"/>
      <c r="I89" s="23"/>
    </row>
    <row r="90" spans="1:9" x14ac:dyDescent="0.25">
      <c r="A90" s="8">
        <v>1002393</v>
      </c>
      <c r="B90" s="9" t="s">
        <v>78</v>
      </c>
      <c r="C90" s="7">
        <v>36080822108</v>
      </c>
      <c r="D90" s="5" t="s">
        <v>203</v>
      </c>
      <c r="E90" s="12">
        <f>68.21+731.38</f>
        <v>799.59</v>
      </c>
      <c r="F90" s="7">
        <v>3221</v>
      </c>
      <c r="G90" s="23" t="s">
        <v>41</v>
      </c>
      <c r="H90" s="23"/>
      <c r="I90" s="23"/>
    </row>
    <row r="91" spans="1:9" x14ac:dyDescent="0.25">
      <c r="A91" s="8">
        <v>1002393</v>
      </c>
      <c r="B91" s="9" t="s">
        <v>78</v>
      </c>
      <c r="C91" s="7">
        <v>36080822108</v>
      </c>
      <c r="D91" s="5" t="s">
        <v>203</v>
      </c>
      <c r="E91" s="12">
        <f>125.82+253.41</f>
        <v>379.23</v>
      </c>
      <c r="F91" s="7">
        <v>4227</v>
      </c>
      <c r="G91" s="24" t="s">
        <v>55</v>
      </c>
      <c r="H91" s="24"/>
      <c r="I91" s="24"/>
    </row>
    <row r="92" spans="1:9" x14ac:dyDescent="0.25">
      <c r="A92" s="8">
        <v>1002363</v>
      </c>
      <c r="B92" s="9" t="s">
        <v>79</v>
      </c>
      <c r="C92" s="7">
        <v>38967655335</v>
      </c>
      <c r="D92" s="5" t="s">
        <v>205</v>
      </c>
      <c r="E92" s="12">
        <v>97.6</v>
      </c>
      <c r="F92" s="7">
        <v>4241</v>
      </c>
      <c r="G92" s="23" t="s">
        <v>74</v>
      </c>
      <c r="H92" s="23"/>
      <c r="I92" s="23"/>
    </row>
    <row r="93" spans="1:9" x14ac:dyDescent="0.25">
      <c r="A93" s="8">
        <v>1028320</v>
      </c>
      <c r="B93" s="9" t="s">
        <v>80</v>
      </c>
      <c r="C93" s="7">
        <v>66323006436</v>
      </c>
      <c r="D93" s="5" t="s">
        <v>206</v>
      </c>
      <c r="E93" s="12">
        <f>205.71+205.71</f>
        <v>411.42</v>
      </c>
      <c r="F93" s="7">
        <v>3239</v>
      </c>
      <c r="G93" s="23" t="s">
        <v>26</v>
      </c>
      <c r="H93" s="23"/>
      <c r="I93" s="23"/>
    </row>
    <row r="94" spans="1:9" x14ac:dyDescent="0.25">
      <c r="A94" s="8">
        <v>1028341</v>
      </c>
      <c r="B94" s="9" t="s">
        <v>81</v>
      </c>
      <c r="C94" s="7">
        <v>67001695549</v>
      </c>
      <c r="D94" s="5" t="s">
        <v>207</v>
      </c>
      <c r="E94" s="12">
        <v>612.5</v>
      </c>
      <c r="F94" s="7">
        <v>3237</v>
      </c>
      <c r="G94" s="23" t="s">
        <v>27</v>
      </c>
      <c r="H94" s="23"/>
      <c r="I94" s="23"/>
    </row>
    <row r="95" spans="1:9" x14ac:dyDescent="0.25">
      <c r="A95" s="8">
        <v>1002740</v>
      </c>
      <c r="B95" s="9" t="s">
        <v>82</v>
      </c>
      <c r="C95" s="7">
        <v>17365305988</v>
      </c>
      <c r="D95" s="5" t="s">
        <v>208</v>
      </c>
      <c r="E95" s="12">
        <v>58.38</v>
      </c>
      <c r="F95" s="7">
        <v>3224</v>
      </c>
      <c r="G95" s="23" t="s">
        <v>36</v>
      </c>
      <c r="H95" s="23"/>
      <c r="I95" s="23"/>
    </row>
    <row r="96" spans="1:9" x14ac:dyDescent="0.25">
      <c r="A96" s="8">
        <v>1002243</v>
      </c>
      <c r="B96" s="9" t="s">
        <v>83</v>
      </c>
      <c r="C96" s="7">
        <v>74266568215</v>
      </c>
      <c r="D96" s="5" t="s">
        <v>209</v>
      </c>
      <c r="E96" s="12">
        <f>2386.68+2386.68</f>
        <v>4773.3599999999997</v>
      </c>
      <c r="F96" s="7">
        <v>3239</v>
      </c>
      <c r="G96" s="23" t="s">
        <v>26</v>
      </c>
      <c r="H96" s="23"/>
      <c r="I96" s="23"/>
    </row>
    <row r="97" spans="1:9" x14ac:dyDescent="0.25">
      <c r="A97" s="8">
        <v>1021491</v>
      </c>
      <c r="B97" s="9" t="s">
        <v>84</v>
      </c>
      <c r="C97" s="7">
        <v>23717616921</v>
      </c>
      <c r="D97" s="5" t="s">
        <v>210</v>
      </c>
      <c r="E97" s="12">
        <v>141.63</v>
      </c>
      <c r="F97" s="7">
        <v>3293</v>
      </c>
      <c r="G97" s="23" t="s">
        <v>31</v>
      </c>
      <c r="H97" s="23"/>
      <c r="I97" s="23"/>
    </row>
    <row r="98" spans="1:9" x14ac:dyDescent="0.25">
      <c r="A98" s="8">
        <v>1004463</v>
      </c>
      <c r="B98" s="9" t="s">
        <v>211</v>
      </c>
      <c r="C98" s="7">
        <v>35515773520</v>
      </c>
      <c r="D98" s="5" t="s">
        <v>212</v>
      </c>
      <c r="E98" s="12">
        <v>219</v>
      </c>
      <c r="F98" s="7">
        <v>3211</v>
      </c>
      <c r="G98" s="23" t="s">
        <v>65</v>
      </c>
      <c r="H98" s="23"/>
      <c r="I98" s="23"/>
    </row>
    <row r="99" spans="1:9" x14ac:dyDescent="0.25">
      <c r="A99" s="8">
        <v>1004463</v>
      </c>
      <c r="B99" s="9" t="s">
        <v>85</v>
      </c>
      <c r="C99" s="7">
        <v>35515773520</v>
      </c>
      <c r="D99" s="5" t="s">
        <v>212</v>
      </c>
      <c r="E99" s="12">
        <v>438</v>
      </c>
      <c r="F99" s="7">
        <v>3241</v>
      </c>
      <c r="G99" s="23" t="s">
        <v>11</v>
      </c>
      <c r="H99" s="23"/>
      <c r="I99" s="23"/>
    </row>
    <row r="100" spans="1:9" x14ac:dyDescent="0.25">
      <c r="A100" s="8">
        <v>1015837</v>
      </c>
      <c r="B100" s="9" t="s">
        <v>213</v>
      </c>
      <c r="C100" s="7">
        <v>42992093253</v>
      </c>
      <c r="D100" s="5" t="s">
        <v>214</v>
      </c>
      <c r="E100" s="12">
        <v>341.43</v>
      </c>
      <c r="F100" s="7">
        <v>3225</v>
      </c>
      <c r="G100" s="23" t="s">
        <v>21</v>
      </c>
      <c r="H100" s="23"/>
      <c r="I100" s="23"/>
    </row>
    <row r="101" spans="1:9" x14ac:dyDescent="0.25">
      <c r="A101" s="8">
        <v>1015837</v>
      </c>
      <c r="B101" s="9" t="s">
        <v>213</v>
      </c>
      <c r="C101" s="7">
        <v>42992093253</v>
      </c>
      <c r="D101" s="5" t="s">
        <v>214</v>
      </c>
      <c r="E101" s="12">
        <v>220.42</v>
      </c>
      <c r="F101" s="7">
        <v>3221</v>
      </c>
      <c r="G101" s="23" t="s">
        <v>41</v>
      </c>
      <c r="H101" s="23"/>
      <c r="I101" s="23"/>
    </row>
    <row r="102" spans="1:9" x14ac:dyDescent="0.25">
      <c r="A102" s="8">
        <v>1031333</v>
      </c>
      <c r="B102" s="9" t="s">
        <v>215</v>
      </c>
      <c r="C102" s="7">
        <v>65693216377</v>
      </c>
      <c r="D102" s="5" t="s">
        <v>216</v>
      </c>
      <c r="E102" s="12">
        <v>147.96</v>
      </c>
      <c r="F102" s="7">
        <v>4241</v>
      </c>
      <c r="G102" s="23" t="s">
        <v>74</v>
      </c>
      <c r="H102" s="23"/>
      <c r="I102" s="23"/>
    </row>
    <row r="103" spans="1:9" x14ac:dyDescent="0.25">
      <c r="A103" s="8">
        <v>1017543</v>
      </c>
      <c r="B103" s="9" t="s">
        <v>217</v>
      </c>
      <c r="C103" s="7">
        <v>29005509482</v>
      </c>
      <c r="D103" s="5" t="s">
        <v>218</v>
      </c>
      <c r="E103" s="12">
        <v>17.28</v>
      </c>
      <c r="F103" s="7">
        <v>3221</v>
      </c>
      <c r="G103" s="23" t="s">
        <v>41</v>
      </c>
      <c r="H103" s="23"/>
      <c r="I103" s="23"/>
    </row>
    <row r="104" spans="1:9" x14ac:dyDescent="0.25">
      <c r="A104" s="8">
        <v>1003656</v>
      </c>
      <c r="B104" s="9" t="s">
        <v>12</v>
      </c>
      <c r="C104" s="13">
        <v>81781767987</v>
      </c>
      <c r="D104" s="14" t="s">
        <v>92</v>
      </c>
      <c r="E104" s="12">
        <v>40</v>
      </c>
      <c r="F104" s="7">
        <v>3211</v>
      </c>
      <c r="G104" s="23" t="s">
        <v>65</v>
      </c>
      <c r="H104" s="23"/>
      <c r="I104" s="23"/>
    </row>
    <row r="105" spans="1:9" x14ac:dyDescent="0.25">
      <c r="A105" s="8">
        <v>1011042</v>
      </c>
      <c r="B105" s="9" t="s">
        <v>87</v>
      </c>
      <c r="C105" s="7">
        <v>87890795742</v>
      </c>
      <c r="D105" s="5" t="s">
        <v>219</v>
      </c>
      <c r="E105" s="12">
        <f>356.5+448.88</f>
        <v>805.38</v>
      </c>
      <c r="F105" s="7">
        <v>3224</v>
      </c>
      <c r="G105" s="23" t="s">
        <v>36</v>
      </c>
      <c r="H105" s="23"/>
      <c r="I105" s="23"/>
    </row>
    <row r="106" spans="1:9" ht="15" customHeight="1" x14ac:dyDescent="0.25">
      <c r="A106" s="8">
        <v>1003493</v>
      </c>
      <c r="B106" s="9" t="s">
        <v>88</v>
      </c>
      <c r="C106" s="7">
        <v>8702655593</v>
      </c>
      <c r="D106" s="5" t="s">
        <v>220</v>
      </c>
      <c r="E106" s="12">
        <v>18.260000000000002</v>
      </c>
      <c r="F106" s="7">
        <v>3232</v>
      </c>
      <c r="G106" s="23" t="s">
        <v>35</v>
      </c>
      <c r="H106" s="23"/>
      <c r="I106" s="23"/>
    </row>
    <row r="107" spans="1:9" x14ac:dyDescent="0.25">
      <c r="A107" s="8">
        <v>1003493</v>
      </c>
      <c r="B107" s="9" t="s">
        <v>88</v>
      </c>
      <c r="C107" s="7">
        <v>8702655593</v>
      </c>
      <c r="D107" s="5" t="s">
        <v>220</v>
      </c>
      <c r="E107" s="12">
        <f>20.19+10.95</f>
        <v>31.14</v>
      </c>
      <c r="F107" s="7">
        <v>3224</v>
      </c>
      <c r="G107" s="23" t="s">
        <v>36</v>
      </c>
      <c r="H107" s="23"/>
      <c r="I107" s="23"/>
    </row>
    <row r="108" spans="1:9" x14ac:dyDescent="0.25">
      <c r="A108" s="8">
        <v>1012124</v>
      </c>
      <c r="B108" s="9" t="s">
        <v>89</v>
      </c>
      <c r="C108" s="7">
        <v>15749634838</v>
      </c>
      <c r="D108" s="5" t="s">
        <v>221</v>
      </c>
      <c r="E108" s="12">
        <v>600</v>
      </c>
      <c r="F108" s="7">
        <v>3213</v>
      </c>
      <c r="G108" s="23" t="s">
        <v>17</v>
      </c>
      <c r="H108" s="23"/>
      <c r="I108" s="23"/>
    </row>
    <row r="109" spans="1:9" x14ac:dyDescent="0.25">
      <c r="A109" s="8">
        <v>1024144</v>
      </c>
      <c r="B109" s="9" t="s">
        <v>222</v>
      </c>
      <c r="C109" s="7">
        <v>99307623254</v>
      </c>
      <c r="D109" s="5" t="s">
        <v>223</v>
      </c>
      <c r="E109" s="12">
        <v>862.5</v>
      </c>
      <c r="F109" s="7">
        <v>3225</v>
      </c>
      <c r="G109" s="23" t="s">
        <v>21</v>
      </c>
      <c r="H109" s="23"/>
      <c r="I109" s="23"/>
    </row>
    <row r="110" spans="1:9" x14ac:dyDescent="0.25">
      <c r="A110" s="8">
        <v>1028152</v>
      </c>
      <c r="B110" s="9" t="s">
        <v>225</v>
      </c>
      <c r="C110" s="7">
        <v>14195921136</v>
      </c>
      <c r="D110" s="5" t="s">
        <v>255</v>
      </c>
      <c r="E110" s="12">
        <v>292.68</v>
      </c>
      <c r="F110" s="7">
        <v>4227</v>
      </c>
      <c r="G110" s="23" t="s">
        <v>55</v>
      </c>
      <c r="H110" s="23"/>
      <c r="I110" s="23"/>
    </row>
    <row r="111" spans="1:9" x14ac:dyDescent="0.25">
      <c r="A111" s="8">
        <v>1028152</v>
      </c>
      <c r="B111" s="9" t="s">
        <v>225</v>
      </c>
      <c r="C111" s="7">
        <v>14195921136</v>
      </c>
      <c r="D111" s="5" t="s">
        <v>255</v>
      </c>
      <c r="E111" s="12">
        <v>245.88</v>
      </c>
      <c r="F111" s="7">
        <v>3221</v>
      </c>
      <c r="G111" s="23" t="s">
        <v>41</v>
      </c>
      <c r="H111" s="23"/>
      <c r="I111" s="23"/>
    </row>
    <row r="112" spans="1:9" x14ac:dyDescent="0.25">
      <c r="A112" s="8">
        <v>1025092</v>
      </c>
      <c r="B112" s="9" t="s">
        <v>226</v>
      </c>
      <c r="C112" s="7" t="s">
        <v>257</v>
      </c>
      <c r="D112" s="5" t="s">
        <v>256</v>
      </c>
      <c r="E112" s="12">
        <v>54</v>
      </c>
      <c r="F112" s="7">
        <v>3232</v>
      </c>
      <c r="G112" s="23" t="s">
        <v>35</v>
      </c>
      <c r="H112" s="23"/>
      <c r="I112" s="23"/>
    </row>
    <row r="113" spans="1:9" x14ac:dyDescent="0.25">
      <c r="A113" s="8">
        <v>1017547</v>
      </c>
      <c r="B113" s="9" t="s">
        <v>54</v>
      </c>
      <c r="C113" s="7">
        <v>64546066176</v>
      </c>
      <c r="D113" s="5" t="s">
        <v>148</v>
      </c>
      <c r="E113" s="12">
        <v>458.13</v>
      </c>
      <c r="F113" s="7">
        <v>3233</v>
      </c>
      <c r="G113" s="23" t="s">
        <v>37</v>
      </c>
      <c r="H113" s="23"/>
      <c r="I113" s="23"/>
    </row>
    <row r="114" spans="1:9" x14ac:dyDescent="0.25">
      <c r="A114" s="8">
        <v>1023000</v>
      </c>
      <c r="B114" s="9" t="s">
        <v>227</v>
      </c>
      <c r="C114" s="7">
        <v>58110346325</v>
      </c>
      <c r="D114" s="5" t="s">
        <v>258</v>
      </c>
      <c r="E114" s="12">
        <v>746.56</v>
      </c>
      <c r="F114" s="7">
        <v>3233</v>
      </c>
      <c r="G114" s="23" t="s">
        <v>37</v>
      </c>
      <c r="H114" s="23"/>
      <c r="I114" s="23"/>
    </row>
    <row r="115" spans="1:9" x14ac:dyDescent="0.25">
      <c r="A115" s="8">
        <v>1019557</v>
      </c>
      <c r="B115" s="9" t="s">
        <v>228</v>
      </c>
      <c r="C115" s="7">
        <v>79517545745</v>
      </c>
      <c r="D115" s="5" t="s">
        <v>259</v>
      </c>
      <c r="E115" s="12">
        <v>22.66</v>
      </c>
      <c r="F115" s="7">
        <v>3221</v>
      </c>
      <c r="G115" s="23" t="s">
        <v>41</v>
      </c>
      <c r="H115" s="23"/>
      <c r="I115" s="23"/>
    </row>
    <row r="116" spans="1:9" x14ac:dyDescent="0.25">
      <c r="A116" s="21" t="s">
        <v>246</v>
      </c>
      <c r="B116" s="21"/>
      <c r="C116" s="21"/>
      <c r="D116" s="22"/>
      <c r="E116" s="20">
        <f>SUM(E6:E115)</f>
        <v>139134.28999999998</v>
      </c>
      <c r="F116" s="53"/>
      <c r="G116" s="53"/>
      <c r="H116" s="53"/>
      <c r="I116" s="53"/>
    </row>
    <row r="117" spans="1:9" x14ac:dyDescent="0.25">
      <c r="A117" s="8">
        <v>1031339</v>
      </c>
      <c r="B117" s="18" t="s">
        <v>100</v>
      </c>
      <c r="C117" s="7" t="s">
        <v>22</v>
      </c>
      <c r="D117" s="7" t="s">
        <v>22</v>
      </c>
      <c r="E117" s="12">
        <v>400</v>
      </c>
      <c r="F117" s="7">
        <v>3231</v>
      </c>
      <c r="G117" s="23" t="s">
        <v>23</v>
      </c>
      <c r="H117" s="23"/>
      <c r="I117" s="23"/>
    </row>
    <row r="118" spans="1:9" x14ac:dyDescent="0.25">
      <c r="A118" s="8">
        <v>1026334</v>
      </c>
      <c r="B118" s="18" t="s">
        <v>25</v>
      </c>
      <c r="C118" s="7" t="s">
        <v>22</v>
      </c>
      <c r="D118" s="7" t="s">
        <v>22</v>
      </c>
      <c r="E118" s="12">
        <v>2512.5</v>
      </c>
      <c r="F118" s="7">
        <v>3239</v>
      </c>
      <c r="G118" s="23" t="s">
        <v>26</v>
      </c>
      <c r="H118" s="23"/>
      <c r="I118" s="23"/>
    </row>
    <row r="119" spans="1:9" x14ac:dyDescent="0.25">
      <c r="A119" s="8">
        <v>1016531</v>
      </c>
      <c r="B119" s="9" t="s">
        <v>38</v>
      </c>
      <c r="C119" s="7" t="s">
        <v>22</v>
      </c>
      <c r="D119" s="7" t="s">
        <v>22</v>
      </c>
      <c r="E119" s="12">
        <v>32.92</v>
      </c>
      <c r="F119" s="7">
        <v>3295</v>
      </c>
      <c r="G119" s="23" t="s">
        <v>16</v>
      </c>
      <c r="H119" s="23"/>
      <c r="I119" s="23"/>
    </row>
    <row r="120" spans="1:9" x14ac:dyDescent="0.25">
      <c r="A120" s="8">
        <v>1026451</v>
      </c>
      <c r="B120" s="9" t="s">
        <v>59</v>
      </c>
      <c r="C120" s="7" t="s">
        <v>22</v>
      </c>
      <c r="D120" s="7" t="s">
        <v>22</v>
      </c>
      <c r="E120" s="12">
        <v>530</v>
      </c>
      <c r="F120" s="7">
        <v>3293</v>
      </c>
      <c r="G120" s="23" t="s">
        <v>31</v>
      </c>
      <c r="H120" s="23"/>
      <c r="I120" s="23"/>
    </row>
    <row r="121" spans="1:9" x14ac:dyDescent="0.25">
      <c r="A121" s="8">
        <v>1029955</v>
      </c>
      <c r="B121" s="9" t="s">
        <v>63</v>
      </c>
      <c r="C121" s="7" t="s">
        <v>22</v>
      </c>
      <c r="D121" s="7" t="s">
        <v>22</v>
      </c>
      <c r="E121" s="12">
        <v>66.36</v>
      </c>
      <c r="F121" s="7">
        <v>3237</v>
      </c>
      <c r="G121" s="23" t="s">
        <v>27</v>
      </c>
      <c r="H121" s="23"/>
      <c r="I121" s="23"/>
    </row>
    <row r="122" spans="1:9" x14ac:dyDescent="0.25">
      <c r="A122" s="8">
        <v>1028036</v>
      </c>
      <c r="B122" s="18" t="s">
        <v>170</v>
      </c>
      <c r="C122" s="7" t="s">
        <v>22</v>
      </c>
      <c r="D122" s="7" t="s">
        <v>22</v>
      </c>
      <c r="E122" s="12">
        <v>1800</v>
      </c>
      <c r="F122" s="7">
        <v>3238</v>
      </c>
      <c r="G122" s="23" t="s">
        <v>14</v>
      </c>
      <c r="H122" s="23"/>
      <c r="I122" s="23"/>
    </row>
    <row r="123" spans="1:9" ht="23.25" x14ac:dyDescent="0.25">
      <c r="A123" s="8">
        <v>1028316</v>
      </c>
      <c r="B123" s="9" t="s">
        <v>178</v>
      </c>
      <c r="C123" s="7" t="s">
        <v>22</v>
      </c>
      <c r="D123" s="7" t="s">
        <v>22</v>
      </c>
      <c r="E123" s="12">
        <v>750</v>
      </c>
      <c r="F123" s="7">
        <v>3239</v>
      </c>
      <c r="G123" s="23" t="s">
        <v>26</v>
      </c>
      <c r="H123" s="23"/>
      <c r="I123" s="23"/>
    </row>
    <row r="124" spans="1:9" x14ac:dyDescent="0.25">
      <c r="A124" s="8">
        <v>1004902</v>
      </c>
      <c r="B124" s="9" t="s">
        <v>185</v>
      </c>
      <c r="C124" s="7" t="s">
        <v>22</v>
      </c>
      <c r="D124" s="7" t="s">
        <v>22</v>
      </c>
      <c r="E124" s="12">
        <v>1455.75</v>
      </c>
      <c r="F124" s="7">
        <v>4212</v>
      </c>
      <c r="G124" s="23" t="s">
        <v>73</v>
      </c>
      <c r="H124" s="23"/>
      <c r="I124" s="23"/>
    </row>
    <row r="125" spans="1:9" ht="15" customHeight="1" x14ac:dyDescent="0.25">
      <c r="A125" s="8">
        <v>1031263</v>
      </c>
      <c r="B125" s="9" t="s">
        <v>204</v>
      </c>
      <c r="C125" s="7" t="s">
        <v>22</v>
      </c>
      <c r="D125" s="7" t="s">
        <v>22</v>
      </c>
      <c r="E125" s="12">
        <v>62.5</v>
      </c>
      <c r="F125" s="7">
        <v>3232</v>
      </c>
      <c r="G125" s="23" t="s">
        <v>35</v>
      </c>
      <c r="H125" s="23"/>
      <c r="I125" s="23"/>
    </row>
    <row r="126" spans="1:9" ht="15" customHeight="1" x14ac:dyDescent="0.25">
      <c r="A126" s="8">
        <v>1024477</v>
      </c>
      <c r="B126" s="9" t="s">
        <v>86</v>
      </c>
      <c r="C126" s="7" t="s">
        <v>22</v>
      </c>
      <c r="D126" s="7" t="s">
        <v>22</v>
      </c>
      <c r="E126" s="12">
        <v>530.79999999999995</v>
      </c>
      <c r="F126" s="7">
        <v>3293</v>
      </c>
      <c r="G126" s="23" t="s">
        <v>31</v>
      </c>
      <c r="H126" s="23"/>
      <c r="I126" s="23"/>
    </row>
    <row r="127" spans="1:9" ht="15" customHeight="1" x14ac:dyDescent="0.25">
      <c r="A127" s="8">
        <v>1028134</v>
      </c>
      <c r="B127" s="9" t="s">
        <v>224</v>
      </c>
      <c r="C127" s="7" t="s">
        <v>22</v>
      </c>
      <c r="D127" s="7" t="s">
        <v>22</v>
      </c>
      <c r="E127" s="12">
        <v>780</v>
      </c>
      <c r="F127" s="7">
        <v>3293</v>
      </c>
      <c r="G127" s="23" t="s">
        <v>31</v>
      </c>
      <c r="H127" s="23"/>
      <c r="I127" s="23"/>
    </row>
    <row r="128" spans="1:9" ht="15" customHeight="1" x14ac:dyDescent="0.25">
      <c r="A128" s="8">
        <v>1024978</v>
      </c>
      <c r="B128" s="9" t="s">
        <v>254</v>
      </c>
      <c r="C128" s="7" t="s">
        <v>22</v>
      </c>
      <c r="D128" s="7" t="s">
        <v>22</v>
      </c>
      <c r="E128" s="12">
        <v>995</v>
      </c>
      <c r="F128" s="7">
        <v>3239</v>
      </c>
      <c r="G128" s="23" t="s">
        <v>26</v>
      </c>
      <c r="H128" s="23"/>
      <c r="I128" s="23"/>
    </row>
    <row r="129" spans="1:9" ht="15" customHeight="1" x14ac:dyDescent="0.25">
      <c r="A129" s="8">
        <v>1028319</v>
      </c>
      <c r="B129" s="9" t="s">
        <v>260</v>
      </c>
      <c r="C129" s="7" t="s">
        <v>22</v>
      </c>
      <c r="D129" s="7" t="s">
        <v>22</v>
      </c>
      <c r="E129" s="12">
        <v>400</v>
      </c>
      <c r="F129" s="7">
        <v>3232</v>
      </c>
      <c r="G129" s="23" t="s">
        <v>35</v>
      </c>
      <c r="H129" s="23"/>
      <c r="I129" s="23"/>
    </row>
    <row r="130" spans="1:9" x14ac:dyDescent="0.25">
      <c r="A130" s="8">
        <v>1028319</v>
      </c>
      <c r="B130" s="9" t="s">
        <v>260</v>
      </c>
      <c r="C130" s="7" t="s">
        <v>22</v>
      </c>
      <c r="D130" s="7" t="s">
        <v>22</v>
      </c>
      <c r="E130" s="12">
        <v>441.53</v>
      </c>
      <c r="F130" s="42">
        <v>3224</v>
      </c>
      <c r="G130" s="23" t="s">
        <v>36</v>
      </c>
      <c r="H130" s="23"/>
      <c r="I130" s="23"/>
    </row>
    <row r="131" spans="1:9" x14ac:dyDescent="0.25">
      <c r="A131" s="43"/>
      <c r="B131" s="9" t="s">
        <v>234</v>
      </c>
      <c r="C131" s="7" t="s">
        <v>22</v>
      </c>
      <c r="D131" s="7" t="s">
        <v>22</v>
      </c>
      <c r="E131" s="12">
        <v>642.41999999999996</v>
      </c>
      <c r="F131" s="43">
        <v>3237</v>
      </c>
      <c r="G131" s="32" t="s">
        <v>244</v>
      </c>
      <c r="H131" s="33"/>
      <c r="I131" s="34"/>
    </row>
    <row r="132" spans="1:9" x14ac:dyDescent="0.25">
      <c r="A132" s="43"/>
      <c r="B132" s="9" t="s">
        <v>235</v>
      </c>
      <c r="C132" s="7" t="s">
        <v>22</v>
      </c>
      <c r="D132" s="7" t="s">
        <v>22</v>
      </c>
      <c r="E132" s="12">
        <v>192.61</v>
      </c>
      <c r="F132" s="43"/>
      <c r="G132" s="35"/>
      <c r="H132" s="36"/>
      <c r="I132" s="37"/>
    </row>
    <row r="133" spans="1:9" x14ac:dyDescent="0.25">
      <c r="A133" s="43"/>
      <c r="B133" s="9" t="s">
        <v>236</v>
      </c>
      <c r="C133" s="7" t="s">
        <v>22</v>
      </c>
      <c r="D133" s="7" t="s">
        <v>22</v>
      </c>
      <c r="E133" s="12">
        <v>714.88</v>
      </c>
      <c r="F133" s="43"/>
      <c r="G133" s="35"/>
      <c r="H133" s="36"/>
      <c r="I133" s="37"/>
    </row>
    <row r="134" spans="1:9" x14ac:dyDescent="0.25">
      <c r="A134" s="43"/>
      <c r="B134" s="9" t="s">
        <v>237</v>
      </c>
      <c r="C134" s="7" t="s">
        <v>22</v>
      </c>
      <c r="D134" s="7" t="s">
        <v>22</v>
      </c>
      <c r="E134" s="12">
        <v>107.5</v>
      </c>
      <c r="F134" s="43"/>
      <c r="G134" s="35"/>
      <c r="H134" s="36"/>
      <c r="I134" s="37"/>
    </row>
    <row r="135" spans="1:9" x14ac:dyDescent="0.25">
      <c r="A135" s="43"/>
      <c r="B135" s="9" t="s">
        <v>238</v>
      </c>
      <c r="C135" s="7" t="s">
        <v>22</v>
      </c>
      <c r="D135" s="7" t="s">
        <v>22</v>
      </c>
      <c r="E135" s="12">
        <v>53.75</v>
      </c>
      <c r="F135" s="43"/>
      <c r="G135" s="35"/>
      <c r="H135" s="36"/>
      <c r="I135" s="37"/>
    </row>
    <row r="136" spans="1:9" x14ac:dyDescent="0.25">
      <c r="A136" s="43"/>
      <c r="B136" s="9" t="s">
        <v>239</v>
      </c>
      <c r="C136" s="7" t="s">
        <v>22</v>
      </c>
      <c r="D136" s="7" t="s">
        <v>22</v>
      </c>
      <c r="E136" s="12">
        <v>53.75</v>
      </c>
      <c r="F136" s="43"/>
      <c r="G136" s="38"/>
      <c r="H136" s="39"/>
      <c r="I136" s="40"/>
    </row>
    <row r="137" spans="1:9" x14ac:dyDescent="0.25">
      <c r="A137" s="43"/>
      <c r="B137" s="9" t="s">
        <v>240</v>
      </c>
      <c r="C137" s="7" t="s">
        <v>22</v>
      </c>
      <c r="D137" s="7" t="s">
        <v>22</v>
      </c>
      <c r="E137" s="12">
        <v>709.67</v>
      </c>
      <c r="F137" s="43">
        <v>3237</v>
      </c>
      <c r="G137" s="32" t="s">
        <v>245</v>
      </c>
      <c r="H137" s="33"/>
      <c r="I137" s="34"/>
    </row>
    <row r="138" spans="1:9" x14ac:dyDescent="0.25">
      <c r="A138" s="43"/>
      <c r="B138" s="9" t="s">
        <v>241</v>
      </c>
      <c r="C138" s="7" t="s">
        <v>22</v>
      </c>
      <c r="D138" s="7" t="s">
        <v>22</v>
      </c>
      <c r="E138" s="12">
        <v>200</v>
      </c>
      <c r="F138" s="43"/>
      <c r="G138" s="35"/>
      <c r="H138" s="36"/>
      <c r="I138" s="37"/>
    </row>
    <row r="139" spans="1:9" x14ac:dyDescent="0.25">
      <c r="A139" s="43"/>
      <c r="B139" s="9" t="s">
        <v>242</v>
      </c>
      <c r="C139" s="7" t="s">
        <v>22</v>
      </c>
      <c r="D139" s="7" t="s">
        <v>22</v>
      </c>
      <c r="E139" s="12">
        <v>1787.88</v>
      </c>
      <c r="F139" s="43"/>
      <c r="G139" s="35"/>
      <c r="H139" s="36"/>
      <c r="I139" s="37"/>
    </row>
    <row r="140" spans="1:9" x14ac:dyDescent="0.25">
      <c r="A140" s="43"/>
      <c r="B140" s="9" t="s">
        <v>243</v>
      </c>
      <c r="C140" s="7" t="s">
        <v>22</v>
      </c>
      <c r="D140" s="7" t="s">
        <v>22</v>
      </c>
      <c r="E140" s="12">
        <v>955.08</v>
      </c>
      <c r="F140" s="43"/>
      <c r="G140" s="38"/>
      <c r="H140" s="39"/>
      <c r="I140" s="40"/>
    </row>
    <row r="141" spans="1:9" x14ac:dyDescent="0.25">
      <c r="A141" s="50" t="s">
        <v>261</v>
      </c>
      <c r="B141" s="50"/>
      <c r="C141" s="50"/>
      <c r="D141" s="50"/>
      <c r="E141" s="20">
        <f>SUM(E117:E140)</f>
        <v>16174.900000000003</v>
      </c>
      <c r="F141" s="53"/>
      <c r="G141" s="53"/>
      <c r="H141" s="53"/>
      <c r="I141" s="53"/>
    </row>
    <row r="142" spans="1:9" ht="26.25" customHeight="1" x14ac:dyDescent="0.25">
      <c r="A142" s="51" t="s">
        <v>66</v>
      </c>
      <c r="B142" s="51"/>
      <c r="C142" s="26">
        <v>59624928052</v>
      </c>
      <c r="D142" s="27"/>
      <c r="E142" s="41">
        <f>316965.62+51257.58+93067.41+58771.12+161.43+11506.5+17920.05</f>
        <v>549649.71</v>
      </c>
      <c r="F142" s="7">
        <v>3111</v>
      </c>
      <c r="G142" s="23" t="s">
        <v>229</v>
      </c>
      <c r="H142" s="23"/>
      <c r="I142" s="23"/>
    </row>
    <row r="143" spans="1:9" ht="25.5" customHeight="1" x14ac:dyDescent="0.25">
      <c r="A143" s="51"/>
      <c r="B143" s="51"/>
      <c r="C143" s="28"/>
      <c r="D143" s="29"/>
      <c r="E143" s="41">
        <f>1719.05+24198.52</f>
        <v>25917.57</v>
      </c>
      <c r="F143" s="7">
        <v>3121</v>
      </c>
      <c r="G143" s="23" t="s">
        <v>230</v>
      </c>
      <c r="H143" s="23"/>
      <c r="I143" s="23"/>
    </row>
    <row r="144" spans="1:9" x14ac:dyDescent="0.25">
      <c r="A144" s="51"/>
      <c r="B144" s="51"/>
      <c r="C144" s="28"/>
      <c r="D144" s="29"/>
      <c r="E144" s="41">
        <f>75787.6+14153.32</f>
        <v>89940.920000000013</v>
      </c>
      <c r="F144" s="7">
        <v>3132</v>
      </c>
      <c r="G144" s="23" t="s">
        <v>231</v>
      </c>
      <c r="H144" s="23"/>
      <c r="I144" s="23"/>
    </row>
    <row r="145" spans="1:10" ht="30.75" customHeight="1" x14ac:dyDescent="0.25">
      <c r="A145" s="51"/>
      <c r="B145" s="51"/>
      <c r="C145" s="28"/>
      <c r="D145" s="29"/>
      <c r="E145" s="41">
        <f>19135.02+4701.76</f>
        <v>23836.78</v>
      </c>
      <c r="F145" s="7">
        <v>3212</v>
      </c>
      <c r="G145" s="23" t="s">
        <v>233</v>
      </c>
      <c r="H145" s="23"/>
      <c r="I145" s="23"/>
    </row>
    <row r="146" spans="1:10" x14ac:dyDescent="0.25">
      <c r="A146" s="51"/>
      <c r="B146" s="51"/>
      <c r="C146" s="28"/>
      <c r="D146" s="29"/>
      <c r="E146" s="41">
        <f>561.61+736.55+493.24+873.88+2140.02+1619.62+1584.09</f>
        <v>8009.0099999999993</v>
      </c>
      <c r="F146" s="7">
        <v>3211</v>
      </c>
      <c r="G146" s="23" t="s">
        <v>67</v>
      </c>
      <c r="H146" s="23"/>
      <c r="I146" s="23"/>
    </row>
    <row r="147" spans="1:10" x14ac:dyDescent="0.25">
      <c r="A147" s="51"/>
      <c r="B147" s="51"/>
      <c r="C147" s="30"/>
      <c r="D147" s="31"/>
      <c r="E147" s="41">
        <v>4141.2</v>
      </c>
      <c r="F147" s="7">
        <v>3211</v>
      </c>
      <c r="G147" s="23" t="s">
        <v>232</v>
      </c>
      <c r="H147" s="23"/>
      <c r="I147" s="23"/>
    </row>
    <row r="148" spans="1:10" x14ac:dyDescent="0.25">
      <c r="A148" s="50" t="s">
        <v>262</v>
      </c>
      <c r="B148" s="50"/>
      <c r="C148" s="50"/>
      <c r="D148" s="50"/>
      <c r="E148" s="20">
        <f>SUM(E142:E147)</f>
        <v>701495.19</v>
      </c>
      <c r="F148" s="54"/>
      <c r="G148" s="54"/>
      <c r="H148" s="54"/>
      <c r="I148" s="54"/>
    </row>
    <row r="149" spans="1:10" ht="36" customHeight="1" x14ac:dyDescent="0.25">
      <c r="A149" s="52" t="s">
        <v>263</v>
      </c>
      <c r="B149" s="52"/>
      <c r="C149" s="52"/>
      <c r="D149" s="52"/>
      <c r="E149" s="52"/>
      <c r="F149" s="52"/>
      <c r="G149" s="52"/>
      <c r="H149" s="52"/>
      <c r="I149" s="52"/>
      <c r="J149" s="44"/>
    </row>
    <row r="150" spans="1:10" x14ac:dyDescent="0.25">
      <c r="A150" s="44"/>
      <c r="B150" s="44"/>
      <c r="C150" s="44"/>
      <c r="D150" s="44"/>
      <c r="E150" s="44"/>
    </row>
    <row r="151" spans="1:10" x14ac:dyDescent="0.25">
      <c r="E151" s="2"/>
    </row>
    <row r="152" spans="1:10" x14ac:dyDescent="0.25">
      <c r="E152" s="2"/>
    </row>
    <row r="153" spans="1:10" x14ac:dyDescent="0.25">
      <c r="E153" s="2"/>
    </row>
    <row r="154" spans="1:10" x14ac:dyDescent="0.25">
      <c r="E154" s="2"/>
    </row>
    <row r="155" spans="1:10" x14ac:dyDescent="0.25">
      <c r="E155" s="2"/>
    </row>
    <row r="156" spans="1:10" x14ac:dyDescent="0.25">
      <c r="E156" s="2"/>
    </row>
    <row r="157" spans="1:10" x14ac:dyDescent="0.25">
      <c r="E157" s="2"/>
    </row>
    <row r="158" spans="1:10" x14ac:dyDescent="0.25">
      <c r="E158" s="2"/>
    </row>
    <row r="159" spans="1:10" x14ac:dyDescent="0.25">
      <c r="E159" s="2"/>
    </row>
    <row r="160" spans="1:10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</sheetData>
  <mergeCells count="149">
    <mergeCell ref="G128:I128"/>
    <mergeCell ref="G129:I129"/>
    <mergeCell ref="G130:I130"/>
    <mergeCell ref="G131:I136"/>
    <mergeCell ref="G137:I140"/>
    <mergeCell ref="G142:I142"/>
    <mergeCell ref="G143:I143"/>
    <mergeCell ref="G144:I144"/>
    <mergeCell ref="G145:I145"/>
    <mergeCell ref="F141:I141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27:I127"/>
    <mergeCell ref="G113:I113"/>
    <mergeCell ref="G114:I114"/>
    <mergeCell ref="G115:I115"/>
    <mergeCell ref="G117:I117"/>
    <mergeCell ref="G118:I118"/>
    <mergeCell ref="F116:I116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95:I95"/>
    <mergeCell ref="G96:I96"/>
    <mergeCell ref="G97:I97"/>
    <mergeCell ref="G98:I98"/>
    <mergeCell ref="G99:I99"/>
    <mergeCell ref="G100:I100"/>
    <mergeCell ref="G101:I101"/>
    <mergeCell ref="G102:I102"/>
    <mergeCell ref="G103:I103"/>
    <mergeCell ref="G86:I86"/>
    <mergeCell ref="G87:I87"/>
    <mergeCell ref="G88:I88"/>
    <mergeCell ref="G89:I89"/>
    <mergeCell ref="G90:I90"/>
    <mergeCell ref="G91:I91"/>
    <mergeCell ref="G92:I92"/>
    <mergeCell ref="G93:I93"/>
    <mergeCell ref="G94:I94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F131:F136"/>
    <mergeCell ref="F137:F140"/>
    <mergeCell ref="G146:I146"/>
    <mergeCell ref="G147:I147"/>
    <mergeCell ref="A141:D141"/>
    <mergeCell ref="A142:B147"/>
    <mergeCell ref="A3:I4"/>
    <mergeCell ref="A5:C5"/>
    <mergeCell ref="B1:D1"/>
    <mergeCell ref="A148:D148"/>
    <mergeCell ref="A116:D116"/>
    <mergeCell ref="A137:A140"/>
    <mergeCell ref="A131:A136"/>
    <mergeCell ref="C142:D147"/>
    <mergeCell ref="A149:I149"/>
    <mergeCell ref="F148:I148"/>
  </mergeCells>
  <pageMargins left="0.7" right="0.7" top="0.75" bottom="0.75" header="0.3" footer="0.3"/>
  <pageSetup paperSize="9" scale="90" fitToHeight="0" orientation="landscape" r:id="rId1"/>
  <rowBreaks count="2" manualBreakCount="2">
    <brk id="107" max="8" man="1"/>
    <brk id="1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mklicek</cp:lastModifiedBy>
  <cp:lastPrinted>2024-02-19T17:17:48Z</cp:lastPrinted>
  <dcterms:created xsi:type="dcterms:W3CDTF">2024-02-14T15:26:55Z</dcterms:created>
  <dcterms:modified xsi:type="dcterms:W3CDTF">2024-02-19T17:18:00Z</dcterms:modified>
</cp:coreProperties>
</file>