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"/>
    </mc:Choice>
  </mc:AlternateContent>
  <xr:revisionPtr revIDLastSave="0" documentId="13_ncr:1_{5E6E5A16-402F-41C5-B235-DD5DF691906C}" xr6:coauthVersionLast="37" xr6:coauthVersionMax="37" xr10:uidLastSave="{00000000-0000-0000-0000-000000000000}"/>
  <bookViews>
    <workbookView xWindow="0" yWindow="0" windowWidth="21570" windowHeight="6180" xr2:uid="{00000000-000D-0000-FFFF-FFFF00000000}"/>
  </bookViews>
  <sheets>
    <sheet name="List1" sheetId="1" r:id="rId1"/>
  </sheets>
  <definedNames>
    <definedName name="_xlnm._FilterDatabase" localSheetId="0" hidden="1">List1!$D$5:$I$180</definedName>
    <definedName name="_xlnm.Print_Area" localSheetId="0">List1!$A$1:$I$180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1" l="1"/>
  <c r="E168" i="1"/>
  <c r="E167" i="1"/>
  <c r="E166" i="1"/>
  <c r="E165" i="1"/>
  <c r="E160" i="1"/>
  <c r="E159" i="1"/>
  <c r="E163" i="1"/>
  <c r="E158" i="1"/>
  <c r="E162" i="1"/>
  <c r="E157" i="1"/>
  <c r="E156" i="1"/>
  <c r="E161" i="1"/>
  <c r="E164" i="1"/>
  <c r="E155" i="1"/>
  <c r="E154" i="1"/>
  <c r="E153" i="1"/>
  <c r="E147" i="1"/>
  <c r="E146" i="1"/>
  <c r="E145" i="1"/>
  <c r="E143" i="1"/>
  <c r="E149" i="1"/>
  <c r="E152" i="1"/>
  <c r="E151" i="1"/>
  <c r="E150" i="1"/>
  <c r="E148" i="1"/>
  <c r="E144" i="1"/>
  <c r="E138" i="1" l="1"/>
  <c r="E118" i="1" l="1"/>
  <c r="E95" i="1" l="1"/>
  <c r="E128" i="1"/>
  <c r="E113" i="1" l="1"/>
  <c r="E94" i="1" l="1"/>
  <c r="E97" i="1" l="1"/>
  <c r="E67" i="1" l="1"/>
  <c r="E87" i="1" l="1"/>
  <c r="E22" i="1" l="1"/>
  <c r="E96" i="1" l="1"/>
  <c r="E39" i="1"/>
  <c r="E38" i="1"/>
  <c r="E15" i="1"/>
  <c r="E45" i="1"/>
  <c r="E31" i="1"/>
  <c r="E13" i="1"/>
  <c r="E18" i="1"/>
  <c r="E29" i="1"/>
  <c r="E16" i="1"/>
  <c r="E33" i="1"/>
  <c r="E19" i="1"/>
  <c r="E62" i="1"/>
  <c r="E6" i="1"/>
  <c r="E61" i="1"/>
  <c r="E100" i="1"/>
  <c r="E76" i="1"/>
  <c r="E69" i="1"/>
  <c r="E68" i="1"/>
  <c r="E132" i="1"/>
  <c r="E73" i="1"/>
  <c r="E86" i="1"/>
  <c r="E55" i="1"/>
  <c r="E91" i="1"/>
  <c r="E9" i="1" l="1"/>
  <c r="E11" i="1"/>
  <c r="E10" i="1"/>
  <c r="E26" i="1"/>
  <c r="E52" i="1"/>
  <c r="E129" i="1" l="1"/>
  <c r="E170" i="1" s="1"/>
  <c r="E74" i="1" l="1"/>
  <c r="E75" i="1"/>
  <c r="E66" i="1"/>
  <c r="E56" i="1"/>
  <c r="E41" i="1"/>
  <c r="E58" i="1"/>
  <c r="E42" i="1"/>
  <c r="E20" i="1"/>
  <c r="E27" i="1"/>
  <c r="E171" i="1" l="1"/>
  <c r="E179" i="1" s="1"/>
  <c r="E127" i="1" l="1"/>
</calcChain>
</file>

<file path=xl/sharedStrings.xml><?xml version="1.0" encoding="utf-8"?>
<sst xmlns="http://schemas.openxmlformats.org/spreadsheetml/2006/main" count="532" uniqueCount="312">
  <si>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</si>
  <si>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</si>
  <si>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</si>
  <si>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</si>
  <si>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</si>
  <si>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</si>
  <si>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</si>
  <si>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</si>
  <si>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</si>
  <si>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</si>
  <si>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FINANCIJSKA AGENCIJA</t>
  </si>
  <si>
    <t>Pristojbe i naknade</t>
  </si>
  <si>
    <t>Stručno usavršavanje zaposlenika</t>
  </si>
  <si>
    <t>Iznos isplate 
(EUR)</t>
  </si>
  <si>
    <t>GDPR</t>
  </si>
  <si>
    <t>Usluga telefona, pošte, prijevoza</t>
  </si>
  <si>
    <t>Ostale usluge</t>
  </si>
  <si>
    <t>STUDENTSKI CENTAR U VARAŽDINU</t>
  </si>
  <si>
    <t>TELEMACH HRVATSKA d.o.o.</t>
  </si>
  <si>
    <t>Reprezentacija</t>
  </si>
  <si>
    <t>Usluge tekućeg i investicijskog održavanja</t>
  </si>
  <si>
    <t>Usluge promidžbe i informiranja</t>
  </si>
  <si>
    <t>Uredski materijal i drugi materijalni rashodi</t>
  </si>
  <si>
    <t>Bankarske usluge i usluge platnog prometa</t>
  </si>
  <si>
    <t>GASTROCOM d.o.o.</t>
  </si>
  <si>
    <t>Premije osiguranja</t>
  </si>
  <si>
    <t>BIOVIT d.o.o.</t>
  </si>
  <si>
    <t>SVEUČILIŠTE SJEVER</t>
  </si>
  <si>
    <t>Službena putovanja (putni nalozi)</t>
  </si>
  <si>
    <t>HERMO d.o.o.</t>
  </si>
  <si>
    <t>ROG d.o.o.</t>
  </si>
  <si>
    <t>Zagreb, Savska opatovina 36</t>
  </si>
  <si>
    <t>Zagreb, Ulica grada Vukovara 70</t>
  </si>
  <si>
    <t>Varaždin, Ulica kralja Petra Krešimira IV 42</t>
  </si>
  <si>
    <t>Zagreb, J. Marohnića 1</t>
  </si>
  <si>
    <t>HP-HRVATSKA POŠTA d.d.</t>
  </si>
  <si>
    <t>Zagreb, Jurišićeva 13</t>
  </si>
  <si>
    <t>A1 HRVATSKA d.o.o.</t>
  </si>
  <si>
    <t>Zagreb, Vrni put 1</t>
  </si>
  <si>
    <t>HEP-OPSKRBA d.o.o.</t>
  </si>
  <si>
    <t>VARKOM</t>
  </si>
  <si>
    <t>Varaždin, Trg bana Jelačića 15</t>
  </si>
  <si>
    <t>HRVATSKA POŠTANSKA BANKA d.d.</t>
  </si>
  <si>
    <t>Zagreb, Jurišićeva 4</t>
  </si>
  <si>
    <t>Varaždin, S.S. Kranjčevića 12/1</t>
  </si>
  <si>
    <t>Varaždin, Varaždinska ulica-odvojak II. 15</t>
  </si>
  <si>
    <t>Varaždin, K. Filića 114/B</t>
  </si>
  <si>
    <t>Varaždin, Braće Radića 147</t>
  </si>
  <si>
    <t>Plaće za redovan rad</t>
  </si>
  <si>
    <t>Ostali rashodi za zaposlene (materijalna prava)</t>
  </si>
  <si>
    <t>Doprinosi za obvezno zdravstveno osiguranje</t>
  </si>
  <si>
    <t>Naknade za prijevoz, za rad na terenu i odvojeni život</t>
  </si>
  <si>
    <t>KATEGORIJA 1 - PRAVNE OSOBE - ukupno (EUR)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</si>
  <si>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</si>
  <si>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</si>
  <si>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</si>
  <si>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SVEUČILIŠTE SJEVER, Trg dr. Žarka Dolinara 1, 48000 Koprivnica, OIB 59624928052, RKP 48267</t>
  </si>
  <si>
    <t>Intelektualne i osobne usluge 
(ugovori o djelu 32372 - ukupan trošak)</t>
  </si>
  <si>
    <t>Intelektualne i osobne usluge 
(autorski ugovori 32371 - ukupan trošak)</t>
  </si>
  <si>
    <t>EMILY SJAJ, OBRT ZA ČIŠĆENJE I USLUGE</t>
  </si>
  <si>
    <t>Intelektualne i osobne usluge</t>
  </si>
  <si>
    <t>GRAD ĐURĐEVAC</t>
  </si>
  <si>
    <t>Zagreb, Ulica grada Vukovara 37</t>
  </si>
  <si>
    <t>MDPI</t>
  </si>
  <si>
    <t>Đurđevac, Stjepana Radića 1</t>
  </si>
  <si>
    <t>Švicarska, Basel, St. Alban-Anlage 66</t>
  </si>
  <si>
    <t>CH115694943</t>
  </si>
  <si>
    <t>Mobilnosti (nastavno osoblje i stručne službe)</t>
  </si>
  <si>
    <t>Zakupnine i najamnine</t>
  </si>
  <si>
    <t>STYRIA MEDIJSKI SERVISI d.o.o.</t>
  </si>
  <si>
    <t>Zagreb, Oreškovićeva 6H/1</t>
  </si>
  <si>
    <t>KOPITEHNA d.o.o.</t>
  </si>
  <si>
    <t>Zagreb, Jandrićeva 12</t>
  </si>
  <si>
    <t>HRT - HRVATSKA RADIOTELEVIZIJA</t>
  </si>
  <si>
    <t>Zagreb, Prisavlje 3</t>
  </si>
  <si>
    <t>AUTOSTAKLO BINGO</t>
  </si>
  <si>
    <t>Pušćine, Čakovečka 124</t>
  </si>
  <si>
    <t>AUTO CENTAR KOS d.o.o.</t>
  </si>
  <si>
    <t>Varaždin, Cehovska 18</t>
  </si>
  <si>
    <t>ADRIALIFT d.o.o.</t>
  </si>
  <si>
    <t>Rijeka, Braće Baćić 36</t>
  </si>
  <si>
    <t>CROATIA OSIGURANJE d.d.</t>
  </si>
  <si>
    <t>Zagreb, V, Jagića 33</t>
  </si>
  <si>
    <t>MONT SISTEMI d.o.o.</t>
  </si>
  <si>
    <t>Koprivnica, Ivana Đurkana 40</t>
  </si>
  <si>
    <t>INA d.d.</t>
  </si>
  <si>
    <t>Zagreb, Avenija V. Holjevca 10</t>
  </si>
  <si>
    <t>Materijal i dijelovi za tekuće i investicijsko održavanje</t>
  </si>
  <si>
    <t>Pristojbe i naknade (naknada za nezapošljavanje invalida) - DRŽAVNI PRORAČUN RH</t>
  </si>
  <si>
    <t>Mobilnosti (studenti, dolazne mobilnosti osoba izvan radnog odnosa)</t>
  </si>
  <si>
    <t>KEFO d.o.o.</t>
  </si>
  <si>
    <t>*09371680761</t>
  </si>
  <si>
    <t>Sisak, Nikole Tesle 10</t>
  </si>
  <si>
    <t>MIPCRO d.o.o.</t>
  </si>
  <si>
    <t>Ivanec, Dr. Adalberta Georgijevića 3</t>
  </si>
  <si>
    <t>NARODNE NOVINE d.d.</t>
  </si>
  <si>
    <t>Zagreb, Savski gaj XIII. 6</t>
  </si>
  <si>
    <t>MALTAR d.o.o.</t>
  </si>
  <si>
    <t>Varaždin, F. Prešerna 1</t>
  </si>
  <si>
    <t>Naknade troškova osobama izvan radnog odnosa</t>
  </si>
  <si>
    <t>IRENET - UDRUGA ZA PROMICANJE INOVACIJA I ISTRAŽIVANJE</t>
  </si>
  <si>
    <t>BELAJ d.o.o. VARAŽDIN</t>
  </si>
  <si>
    <t>Varaždin, Franje Kurelca 11</t>
  </si>
  <si>
    <t>VARAŽDINSKE VIJESTI d.o.o.</t>
  </si>
  <si>
    <t>Varaždin, Supilova 7B</t>
  </si>
  <si>
    <t>BEDEM, ZAJEDNIČKI UGOSTITELJSKI OBRT</t>
  </si>
  <si>
    <t>KONTO D.O.O.</t>
  </si>
  <si>
    <t>Požega, Zrinska 48</t>
  </si>
  <si>
    <t>Računalne usluge</t>
  </si>
  <si>
    <t>MEDIA NOVINE d.o.o.</t>
  </si>
  <si>
    <t>Čakovec, Kralja Tomislava 2</t>
  </si>
  <si>
    <t>REGIONALNI TJEDNIK d.o.o.</t>
  </si>
  <si>
    <t>Varaždin, Anina 11</t>
  </si>
  <si>
    <t>ZAŠTITA JUKIĆ d.o.o. ZA TEHNIČKI I TJELESNU ZAŠTITU OSOBA I IMOVINE</t>
  </si>
  <si>
    <t>Kunovec Breg, Koprivnička ulica 121</t>
  </si>
  <si>
    <t>JAVNA VATROGASNA POSTROJBA GRADA VARAŽDINA</t>
  </si>
  <si>
    <t>Varaždin, Trenkova 44</t>
  </si>
  <si>
    <t>CVJEĆARNA LUNA</t>
  </si>
  <si>
    <t>JAVNA VATROGASNA POSTROJBA  GRADA KOPRIVNICE</t>
  </si>
  <si>
    <t>Koprivnica, Oružanska 1</t>
  </si>
  <si>
    <t>VADEA D.O.O.</t>
  </si>
  <si>
    <t>Varaždin, Mihanovićeva 4</t>
  </si>
  <si>
    <t xml:space="preserve"> KREŠIMIR-FUTURA d.o.o.</t>
  </si>
  <si>
    <t>Ivanec, Ivanečko Naselje 1/D</t>
  </si>
  <si>
    <t>KLJAJIN MILAN</t>
  </si>
  <si>
    <t>HORVAT BOŽIDAR</t>
  </si>
  <si>
    <t>MATKOVIĆ STJEPAN</t>
  </si>
  <si>
    <t>SAVIĆ ZVONIMIR</t>
  </si>
  <si>
    <t>ZADRO KREŠO</t>
  </si>
  <si>
    <t>HOST ALEN</t>
  </si>
  <si>
    <t>GALON VODE d.o.o.</t>
  </si>
  <si>
    <t>Ludbreg, Ludbreška 116</t>
  </si>
  <si>
    <t>SANTA MARIA d.o.o.</t>
  </si>
  <si>
    <t>Varaždin, Optujski odvojak 12</t>
  </si>
  <si>
    <t>VŽ2018 d.o.o. ZA USLUGE</t>
  </si>
  <si>
    <t>Varaždin, Ulica braće Radića 1</t>
  </si>
  <si>
    <t>OPG MARIO PERŠURIĆ</t>
  </si>
  <si>
    <t>Službena putovanja</t>
  </si>
  <si>
    <t>MAGMA D.O.O. ZA TRGOVINU I USLUGE</t>
  </si>
  <si>
    <t>Jalkovec, Varaždinska ulica - odvojak I 14</t>
  </si>
  <si>
    <t>KOPRIVNIČKE VODE d.o.o.</t>
  </si>
  <si>
    <t>Koprivnica, Mosna 15a</t>
  </si>
  <si>
    <t>ČISTOĆA d.o.o.</t>
  </si>
  <si>
    <t>Varaždin, Ognjena Price 13</t>
  </si>
  <si>
    <t>HEP-PLIN d.o.o.</t>
  </si>
  <si>
    <t>Osijek, Cara Hadrijana 7</t>
  </si>
  <si>
    <t>GRUPA VERN</t>
  </si>
  <si>
    <t>Zagreb, Trg Drage Iblera 10</t>
  </si>
  <si>
    <t>PODRAVKA d.d.</t>
  </si>
  <si>
    <t>Koprivnica, A. Starčevića 32</t>
  </si>
  <si>
    <t>Uređaji, strojevi i oprema za ostale namjene</t>
  </si>
  <si>
    <t>AUTOBUSNI PRIJEVOZ d.o.o.</t>
  </si>
  <si>
    <t>Varaždin, Gospodarska 56</t>
  </si>
  <si>
    <t>SANITACIJA d.o.o.</t>
  </si>
  <si>
    <t>Koprivnica, Hrvatskih branitelja 1</t>
  </si>
  <si>
    <t>MEĐIMURKA BS d.o.o.</t>
  </si>
  <si>
    <t>Čakovec, Trg republike 6</t>
  </si>
  <si>
    <t>TERMOPLIN d.d. VARAŽDIN</t>
  </si>
  <si>
    <t>Varaždin, V. Špinčića 78</t>
  </si>
  <si>
    <t xml:space="preserve"> SVEUČILIŠTE JOSIPA JURJA STROSSMAYERA U OSIJEKU, 
FAKULTET TURIZMA I RURALNOG RAZVOJA U POŽEGI U POŽEGI</t>
  </si>
  <si>
    <t>Požega, Vukovarska 17</t>
  </si>
  <si>
    <t>CRODMA</t>
  </si>
  <si>
    <t>COPY CENTAR HABULAN, vl. Miljenko Habulan</t>
  </si>
  <si>
    <t>Varaždin, Stanka Vraza 6C</t>
  </si>
  <si>
    <t>VAN GRADA  D.O.O</t>
  </si>
  <si>
    <t>Zagreb, Radoslava Cimermana 74A</t>
  </si>
  <si>
    <t>BRLEK PREDRAG</t>
  </si>
  <si>
    <t>CVITKOVIĆ IVAN</t>
  </si>
  <si>
    <t>KLEČINA ANTE</t>
  </si>
  <si>
    <t>KRPAN LJUDEVIT</t>
  </si>
  <si>
    <t>CETL VLADO</t>
  </si>
  <si>
    <r>
      <t xml:space="preserve">SVEUČILIŠTE SJEVER_isplate sredstava za mjesec  </t>
    </r>
    <r>
      <rPr>
        <b/>
        <sz val="12"/>
        <color rgb="FFFF0000"/>
        <rFont val="Calibri"/>
        <family val="2"/>
        <charset val="238"/>
        <scheme val="minor"/>
      </rPr>
      <t>RUJAN 2024.</t>
    </r>
  </si>
  <si>
    <t>CONSOLIDA, OBRT ZA USLUGE U TURIZMU</t>
  </si>
  <si>
    <t>UČITELJSKI FAKULTET ZAGREB</t>
  </si>
  <si>
    <t>Zagreb, Savska cesta 77</t>
  </si>
  <si>
    <t>HANZA MEDIA d.o.o.</t>
  </si>
  <si>
    <t>Zagreb, Koranska 2</t>
  </si>
  <si>
    <t>DIMAX j.d.o.o.</t>
  </si>
  <si>
    <t>Varaždin, Miroslava Krleže 1/2</t>
  </si>
  <si>
    <t>HRVATSKA KOMORA OVLAŠTENIH INŽENJERA GEODEZIJE</t>
  </si>
  <si>
    <t>EXPERTUM d.o.o.</t>
  </si>
  <si>
    <t>Varaždin, Tina Ujevića 17</t>
  </si>
  <si>
    <t>PIROŠ ČIZMA d.o.o.</t>
  </si>
  <si>
    <t>Suza, Maršala Tita 101</t>
  </si>
  <si>
    <t>BELJE PLUS d.o.o.</t>
  </si>
  <si>
    <t>Darda, Industrijska zona 1, Mece</t>
  </si>
  <si>
    <t>ALLIANZ ZAGREB d.d.</t>
  </si>
  <si>
    <t>Zagreb, Heinzelova 70</t>
  </si>
  <si>
    <t>PEPERMINT D.O.O. ZA ORGANIZACIJU PROMOTIVNIH 
DOGAĐANJA I TURISTIČKA AGENCIJA</t>
  </si>
  <si>
    <t>Zagreb, Ulica Republike Austrije 27</t>
  </si>
  <si>
    <t>SCATTERLINGS HOLDINGS (PTY) LTD ICID</t>
  </si>
  <si>
    <t>Južnoafrička Republika, PO BOX 69507,BRYANSTON 2021</t>
  </si>
  <si>
    <t>GASTRO-TIM d.o.o.</t>
  </si>
  <si>
    <t>Varaždin, Braće Radića 102</t>
  </si>
  <si>
    <t>TRAFFIKA d.o.o.</t>
  </si>
  <si>
    <t>Varaždin, Ulica Antuna Branka Šimića 21</t>
  </si>
  <si>
    <t>ŽUTI MAČAK d.o.o.</t>
  </si>
  <si>
    <t>Zagreb, Dobojska ulica 34</t>
  </si>
  <si>
    <t>DID-ing d.o.o.</t>
  </si>
  <si>
    <t>Zagreb, Vončinina 18</t>
  </si>
  <si>
    <t>FILIA USLUGE</t>
  </si>
  <si>
    <t>*03777302074</t>
  </si>
  <si>
    <t>Zagreb, Av. Dubrovnik 16/7</t>
  </si>
  <si>
    <t>VIVID ORIGINAL turistička agencija d.o.o</t>
  </si>
  <si>
    <t>*05821545022</t>
  </si>
  <si>
    <t>Zagreb, Ulica Vjekoslava Heinzela 4</t>
  </si>
  <si>
    <t>CROATIA AIRLINES d.d.</t>
  </si>
  <si>
    <t>Zagreb, Bani 75b, Buzin</t>
  </si>
  <si>
    <t>INSTITUT ZA ISTRAŽIVANJE MIGRACIJA</t>
  </si>
  <si>
    <t>Zagreb, Trg Stjepana Radića 3</t>
  </si>
  <si>
    <t>E-TOURS d.o.o.</t>
  </si>
  <si>
    <t>Zagreb, Garićgradska 18</t>
  </si>
  <si>
    <t>FILIDA PUTNIČKA AGENCIJA D.O.O.</t>
  </si>
  <si>
    <t>Zagreb, Dore Pfanove 7</t>
  </si>
  <si>
    <t>HRVATSKO DRUŠTVO ZA OPERACIJSKA ISTRAŽIVANJA</t>
  </si>
  <si>
    <t>VARAŽDINTOURS PUTNIČKA AGENCIJA d.o.o.</t>
  </si>
  <si>
    <t>Varaždin, A. Stepinca 1</t>
  </si>
  <si>
    <t>HRVATSKI NACIONALNI ODBOR ZA POVIJESNE ZNANOSTI</t>
  </si>
  <si>
    <t>Zagreb, Opatička 10</t>
  </si>
  <si>
    <t>THE SCIENCE AND INFORMATION (SAI)</t>
  </si>
  <si>
    <t>Bradford, 19 BOLLING ROAD, Velika Britanija</t>
  </si>
  <si>
    <t>PODRAVSKI LIST D.O.O.</t>
  </si>
  <si>
    <t>Koprivnica, Florijanski trg 15</t>
  </si>
  <si>
    <t>MESSER CROATIA PLIN d.o.o.</t>
  </si>
  <si>
    <t>Zaprešić, Industrijska 1</t>
  </si>
  <si>
    <t>HOTEL PODRAVINA d.o.o.</t>
  </si>
  <si>
    <t>Koprivnica, Ul. Hrvatske državnosti 9</t>
  </si>
  <si>
    <t>KREATIVNI NERED, obrt za savjetovanje</t>
  </si>
  <si>
    <t>KARMAT d.o.o.</t>
  </si>
  <si>
    <t>Koprivnica,  Trg Bana Jelačića 7A</t>
  </si>
  <si>
    <t>GOREA PLUS d.o.o.</t>
  </si>
  <si>
    <t>Novigrad, Obala Elizabete Kotromanić 88</t>
  </si>
  <si>
    <t>GRAD VARAŽDIN</t>
  </si>
  <si>
    <t>Varaždin, Trg kralja Tomislava 1</t>
  </si>
  <si>
    <t>VATROBRAN d.o.o.</t>
  </si>
  <si>
    <t>Novi Marof, V. Nazora 14</t>
  </si>
  <si>
    <t>Materijal i dijelovi za tek. i investic. održavanje</t>
  </si>
  <si>
    <t>Đurđevac, Trg sv. Jurja 1</t>
  </si>
  <si>
    <t>BALTAZAR D.O.O.</t>
  </si>
  <si>
    <t>Koprivnica, Obrtnička 6</t>
  </si>
  <si>
    <t>PODRAVSKI RADIO D.O.O</t>
  </si>
  <si>
    <t>LEXPERA d.o.o.</t>
  </si>
  <si>
    <t>Zagreb, Tuškanova 37</t>
  </si>
  <si>
    <t>KTC D.D.</t>
  </si>
  <si>
    <t>Križevci, Nikole Tesle 18</t>
  </si>
  <si>
    <t>MARLEX d.o.o.</t>
  </si>
  <si>
    <t>Varaždin, Kućanska 24</t>
  </si>
  <si>
    <t>JURKO USLUGE d.o.o.</t>
  </si>
  <si>
    <t>Zagreb, Av. Dubrovnik 12</t>
  </si>
  <si>
    <t>CVJEĆARNICA "DALIJA", OBRT ZA USLUGE</t>
  </si>
  <si>
    <t>LIDL HRVATSKA</t>
  </si>
  <si>
    <t>Zagreb, Buzin, Bari 75</t>
  </si>
  <si>
    <t>KAUFLAND</t>
  </si>
  <si>
    <t>Zagreb, Donje Svetice 14</t>
  </si>
  <si>
    <t>EURO Spin Hrvatska d.o.o.</t>
  </si>
  <si>
    <t>Zagreb, Josipa Lončara 3</t>
  </si>
  <si>
    <t>SPAR HRVATSKA D.O.O.</t>
  </si>
  <si>
    <t>Zagreb, Slavonska avenija 50</t>
  </si>
  <si>
    <t>HLS TRGOVINA d.o.o.</t>
  </si>
  <si>
    <t>Zagreb, Ulica Vladimira Nazora 31</t>
  </si>
  <si>
    <t>HRVATSKI OGRANAK MEĐUNARODNOG VIJEĆA ZA VELIKE ELEK. SUSTAVE</t>
  </si>
  <si>
    <t>Zagreb, Berislavićeva 6</t>
  </si>
  <si>
    <t>Članarine</t>
  </si>
  <si>
    <t>LABENA d.o.o.</t>
  </si>
  <si>
    <t>*09146496654</t>
  </si>
  <si>
    <t>Zagreb, Jaruščica 7</t>
  </si>
  <si>
    <t>SIGNETA d.o.o.</t>
  </si>
  <si>
    <t>Zagreb, Pantovčak 37</t>
  </si>
  <si>
    <t>Knjige</t>
  </si>
  <si>
    <t>CREW MEDIA d.o.o.</t>
  </si>
  <si>
    <t>Zagreb,  Šišićeva 13</t>
  </si>
  <si>
    <t>Šime tours</t>
  </si>
  <si>
    <t>Bjelovar, Ivanovčanska 5</t>
  </si>
  <si>
    <t>POINT INFORMATIKA, KOMUNIKACIJA, TRGOVINA D.O.O.</t>
  </si>
  <si>
    <t>Varaždin, Vidovečka 56/B</t>
  </si>
  <si>
    <t>TAPETARIJA-TIGA D.O.O.</t>
  </si>
  <si>
    <t>Pušćine, Nikole Tesle bb</t>
  </si>
  <si>
    <t>MIKOL d.o.o.</t>
  </si>
  <si>
    <t>Čakovec, Stjepana Bencea 10</t>
  </si>
  <si>
    <t>TRAMEX D.O.O.</t>
  </si>
  <si>
    <t>Lepoglava, Kamenica bb</t>
  </si>
  <si>
    <t>SUPERIOR UGOSTITELJSTVO d.o.o.</t>
  </si>
  <si>
    <t>Zagreb, Drage Ivaniševića10b</t>
  </si>
  <si>
    <t>CASSANDRA D.O.O.</t>
  </si>
  <si>
    <t>Zagreb, Ulica grada Vukovara 39</t>
  </si>
  <si>
    <t>Koprivnica, Zrinski trg 1</t>
  </si>
  <si>
    <t>GRAD KOPRIVNICA</t>
  </si>
  <si>
    <t>MERIDIJANI</t>
  </si>
  <si>
    <t>Udruga za odrz. razvoj energ. sustava (ORES)</t>
  </si>
  <si>
    <t>EUROPEAN UNIVERSITY SPORTS ASSOCIATION</t>
  </si>
  <si>
    <t>STARI GRAD d.o.o.</t>
  </si>
  <si>
    <t>OPG KOLENKO</t>
  </si>
  <si>
    <t>TEB POSLOVNO SAVJETOVANJE d.o.o.</t>
  </si>
  <si>
    <t>Zagreb, Trg žrtava fašizma 15/1</t>
  </si>
  <si>
    <t>RADNO PRAVO ROSIP D.O.O.</t>
  </si>
  <si>
    <t>Zagreb, Ilica 51</t>
  </si>
  <si>
    <t>BEKAVAC-BEŠLIN MIROSLAV</t>
  </si>
  <si>
    <t>SESAR KRISTINA</t>
  </si>
  <si>
    <t>ŠILJKOVIĆ ŽELJKA</t>
  </si>
  <si>
    <t>RADEK IZIDORA</t>
  </si>
  <si>
    <t>MARTINČEVIĆ IVANA</t>
  </si>
  <si>
    <t>SESAR VESNA</t>
  </si>
  <si>
    <t>BERNIK ANDRIJA</t>
  </si>
  <si>
    <t>GEČEK ROBERT</t>
  </si>
  <si>
    <t>GRABAR IVANA</t>
  </si>
  <si>
    <t>KRANJČIĆ NIKOLA</t>
  </si>
  <si>
    <t>MARKOVINOVIĆ DANKO</t>
  </si>
  <si>
    <t>OREŠKOVIĆ MATIJA</t>
  </si>
  <si>
    <t>OREŠKOVIĆ PIA</t>
  </si>
  <si>
    <t>SOLDO BOŽO</t>
  </si>
  <si>
    <t>Naknade troškova osobama izvan radnog odnosa
 (naknade troškova službenog puta 32411 - ukupan trošak)</t>
  </si>
  <si>
    <t>TOMIĆ SANJA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</si>
</sst>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96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2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NumberFormat="1" applyFont="1" applyAlignment="1"/>
    <xf numFmtId="0" fontId="17" fillId="0" borderId="1" xfId="0" applyNumberFormat="1" applyFont="1" applyBorder="1" applyAlignment="1">
      <alignment wrapText="1"/>
    </xf>
    <xf numFmtId="0" fontId="17" fillId="0" borderId="1" xfId="0" applyNumberFormat="1" applyFont="1" applyFill="1" applyBorder="1" applyAlignment="1">
      <alignment wrapText="1"/>
    </xf>
    <xf numFmtId="1" fontId="17" fillId="0" borderId="1" xfId="0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right"/>
    </xf>
    <xf numFmtId="1" fontId="17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4" fontId="17" fillId="0" borderId="9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vertical="center" wrapText="1" readingOrder="1"/>
    </xf>
    <xf numFmtId="49" fontId="10" fillId="0" borderId="1" xfId="0" applyNumberFormat="1" applyFont="1" applyFill="1" applyBorder="1" applyAlignment="1" applyProtection="1">
      <alignment wrapText="1" readingOrder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wrapText="1"/>
    </xf>
    <xf numFmtId="0" fontId="10" fillId="0" borderId="11" xfId="0" applyNumberFormat="1" applyFont="1" applyFill="1" applyBorder="1" applyAlignment="1">
      <alignment horizontal="center" wrapText="1"/>
    </xf>
    <xf numFmtId="0" fontId="10" fillId="0" borderId="10" xfId="0" applyNumberFormat="1" applyFont="1" applyFill="1" applyBorder="1" applyAlignment="1">
      <alignment horizontal="center" wrapText="1"/>
    </xf>
    <xf numFmtId="0" fontId="10" fillId="0" borderId="9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wrapText="1"/>
    </xf>
    <xf numFmtId="0" fontId="10" fillId="0" borderId="11" xfId="0" applyNumberFormat="1" applyFont="1" applyBorder="1" applyAlignment="1">
      <alignment horizontal="center" wrapText="1"/>
    </xf>
    <xf numFmtId="0" fontId="10" fillId="0" borderId="10" xfId="0" applyNumberFormat="1" applyFont="1" applyBorder="1" applyAlignment="1">
      <alignment horizontal="center" wrapText="1"/>
    </xf>
    <xf numFmtId="0" fontId="11" fillId="3" borderId="11" xfId="0" applyNumberFormat="1" applyFont="1" applyFill="1" applyBorder="1" applyAlignment="1">
      <alignment horizontal="right" wrapText="1"/>
    </xf>
    <xf numFmtId="0" fontId="11" fillId="3" borderId="10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right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no" xfId="0" builtinId="0"/>
    <cellStyle name="S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7"/>
  <sheetViews>
    <sheetView tabSelected="1" topLeftCell="A104" zoomScale="130" zoomScaleNormal="130" workbookViewId="0">
      <selection activeCell="E127" sqref="E127"/>
    </sheetView>
  </sheetViews>
  <sheetFormatPr defaultRowHeight="15" x14ac:dyDescent="0.25"/>
  <cols>
    <col min="1" max="1" width="7.7109375" style="1" customWidth="1"/>
    <col min="2" max="2" width="41.28515625" customWidth="1"/>
    <col min="3" max="3" width="13.5703125" style="1" customWidth="1"/>
    <col min="4" max="4" width="33.28515625" style="3" customWidth="1"/>
    <col min="5" max="5" width="13.28515625" customWidth="1"/>
    <col min="6" max="6" width="9" customWidth="1"/>
    <col min="9" max="9" width="16.140625" customWidth="1"/>
  </cols>
  <sheetData>
    <row r="1" spans="1:9" x14ac:dyDescent="0.25">
      <c r="B1" s="58" t="s">
        <v>56</v>
      </c>
      <c r="C1" s="58"/>
      <c r="D1" s="58"/>
    </row>
    <row r="2" spans="1:9" x14ac:dyDescent="0.25">
      <c r="B2" s="24"/>
      <c r="C2" s="20"/>
      <c r="D2" s="23"/>
    </row>
    <row r="3" spans="1:9" x14ac:dyDescent="0.25">
      <c r="A3" s="59" t="s">
        <v>171</v>
      </c>
      <c r="B3" s="59"/>
      <c r="C3" s="59"/>
      <c r="D3" s="59"/>
      <c r="E3" s="59"/>
      <c r="F3" s="59"/>
      <c r="G3" s="59"/>
      <c r="H3" s="59"/>
      <c r="I3" s="59"/>
    </row>
    <row r="4" spans="1:9" ht="18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47.25" customHeight="1" x14ac:dyDescent="0.25">
      <c r="A5" s="66" t="s">
        <v>2</v>
      </c>
      <c r="B5" s="66"/>
      <c r="C5" s="66"/>
      <c r="D5" s="21" t="s">
        <v>3</v>
      </c>
      <c r="E5" s="22" t="s">
        <v>13</v>
      </c>
      <c r="F5" s="6" t="s">
        <v>1</v>
      </c>
      <c r="G5" s="65" t="s">
        <v>0</v>
      </c>
      <c r="H5" s="65"/>
      <c r="I5" s="65"/>
    </row>
    <row r="6" spans="1:9" x14ac:dyDescent="0.25">
      <c r="A6" s="8">
        <v>1000065</v>
      </c>
      <c r="B6" s="9" t="s">
        <v>5</v>
      </c>
      <c r="C6" s="10">
        <v>41412434130</v>
      </c>
      <c r="D6" s="11" t="s">
        <v>6</v>
      </c>
      <c r="E6" s="12">
        <f>126.65+401.44+60.73</f>
        <v>588.82000000000005</v>
      </c>
      <c r="F6" s="7">
        <v>3234</v>
      </c>
      <c r="G6" s="48" t="s">
        <v>4</v>
      </c>
      <c r="H6" s="48"/>
      <c r="I6" s="48"/>
    </row>
    <row r="7" spans="1:9" x14ac:dyDescent="0.25">
      <c r="A7" s="8">
        <v>1000065</v>
      </c>
      <c r="B7" s="9" t="s">
        <v>5</v>
      </c>
      <c r="C7" s="37">
        <v>41412434130</v>
      </c>
      <c r="D7" s="11" t="s">
        <v>6</v>
      </c>
      <c r="E7" s="12">
        <v>1088.8499999999999</v>
      </c>
      <c r="F7" s="7">
        <v>3223</v>
      </c>
      <c r="G7" s="48" t="s">
        <v>7</v>
      </c>
      <c r="H7" s="48"/>
      <c r="I7" s="48"/>
    </row>
    <row r="8" spans="1:9" ht="23.25" x14ac:dyDescent="0.25">
      <c r="A8" s="8">
        <v>1031623</v>
      </c>
      <c r="B8" s="39" t="s">
        <v>159</v>
      </c>
      <c r="C8" s="7">
        <v>11614501047</v>
      </c>
      <c r="D8" s="5" t="s">
        <v>160</v>
      </c>
      <c r="E8" s="12">
        <v>100</v>
      </c>
      <c r="F8" s="7">
        <v>3213</v>
      </c>
      <c r="G8" s="49" t="s">
        <v>12</v>
      </c>
      <c r="H8" s="49"/>
      <c r="I8" s="49"/>
    </row>
    <row r="9" spans="1:9" x14ac:dyDescent="0.25">
      <c r="A9" s="8">
        <v>1015827</v>
      </c>
      <c r="B9" s="9" t="s">
        <v>8</v>
      </c>
      <c r="C9" s="41">
        <v>75550985023</v>
      </c>
      <c r="D9" s="13" t="s">
        <v>31</v>
      </c>
      <c r="E9" s="12">
        <f>3.99+3.09</f>
        <v>7.08</v>
      </c>
      <c r="F9" s="7">
        <v>3224</v>
      </c>
      <c r="G9" s="55" t="s">
        <v>87</v>
      </c>
      <c r="H9" s="56"/>
      <c r="I9" s="57"/>
    </row>
    <row r="10" spans="1:9" s="33" customFormat="1" x14ac:dyDescent="0.25">
      <c r="A10" s="31">
        <v>1026357</v>
      </c>
      <c r="B10" s="26" t="s">
        <v>130</v>
      </c>
      <c r="C10" s="14">
        <v>37353413087</v>
      </c>
      <c r="D10" s="15" t="s">
        <v>131</v>
      </c>
      <c r="E10" s="30">
        <f>47.5+47.5</f>
        <v>95</v>
      </c>
      <c r="F10" s="14">
        <v>3293</v>
      </c>
      <c r="G10" s="50" t="s">
        <v>19</v>
      </c>
      <c r="H10" s="50"/>
      <c r="I10" s="50"/>
    </row>
    <row r="11" spans="1:9" x14ac:dyDescent="0.25">
      <c r="A11" s="28">
        <v>1001997</v>
      </c>
      <c r="B11" s="29" t="s">
        <v>30</v>
      </c>
      <c r="C11" s="14">
        <v>39483344029</v>
      </c>
      <c r="D11" s="15" t="s">
        <v>47</v>
      </c>
      <c r="E11" s="30">
        <f>212.65+224.38</f>
        <v>437.03</v>
      </c>
      <c r="F11" s="14">
        <v>3221</v>
      </c>
      <c r="G11" s="50" t="s">
        <v>22</v>
      </c>
      <c r="H11" s="50"/>
      <c r="I11" s="50"/>
    </row>
    <row r="12" spans="1:9" x14ac:dyDescent="0.25">
      <c r="A12" s="28">
        <v>1005933</v>
      </c>
      <c r="B12" s="29" t="s">
        <v>173</v>
      </c>
      <c r="C12" s="14">
        <v>72226488129</v>
      </c>
      <c r="D12" s="15" t="s">
        <v>174</v>
      </c>
      <c r="E12" s="30">
        <v>150</v>
      </c>
      <c r="F12" s="7">
        <v>3213</v>
      </c>
      <c r="G12" s="49" t="s">
        <v>12</v>
      </c>
      <c r="H12" s="49"/>
      <c r="I12" s="49"/>
    </row>
    <row r="13" spans="1:9" x14ac:dyDescent="0.25">
      <c r="A13" s="28">
        <v>1017543</v>
      </c>
      <c r="B13" s="29" t="s">
        <v>69</v>
      </c>
      <c r="C13" s="14">
        <v>29005509482</v>
      </c>
      <c r="D13" s="15" t="s">
        <v>70</v>
      </c>
      <c r="E13" s="30">
        <f>22.3+14.54+22.3</f>
        <v>59.14</v>
      </c>
      <c r="F13" s="14">
        <v>3221</v>
      </c>
      <c r="G13" s="50" t="s">
        <v>22</v>
      </c>
      <c r="H13" s="50"/>
      <c r="I13" s="50"/>
    </row>
    <row r="14" spans="1:9" s="33" customFormat="1" x14ac:dyDescent="0.25">
      <c r="A14" s="28">
        <v>1018548</v>
      </c>
      <c r="B14" s="29" t="s">
        <v>132</v>
      </c>
      <c r="C14" s="14">
        <v>34336860931</v>
      </c>
      <c r="D14" s="15" t="s">
        <v>133</v>
      </c>
      <c r="E14" s="30">
        <v>239.59</v>
      </c>
      <c r="F14" s="14">
        <v>3293</v>
      </c>
      <c r="G14" s="51" t="s">
        <v>19</v>
      </c>
      <c r="H14" s="51"/>
      <c r="I14" s="51"/>
    </row>
    <row r="15" spans="1:9" x14ac:dyDescent="0.25">
      <c r="A15" s="8">
        <v>1001670</v>
      </c>
      <c r="B15" s="9" t="s">
        <v>10</v>
      </c>
      <c r="C15" s="14">
        <v>85821130368</v>
      </c>
      <c r="D15" s="15" t="s">
        <v>32</v>
      </c>
      <c r="E15" s="16">
        <f>64.7+0.54+4.91+24.9+3.16+24.9+2.43</f>
        <v>125.54000000000002</v>
      </c>
      <c r="F15" s="7">
        <v>3299</v>
      </c>
      <c r="G15" s="49" t="s">
        <v>9</v>
      </c>
      <c r="H15" s="49"/>
      <c r="I15" s="49"/>
    </row>
    <row r="16" spans="1:9" x14ac:dyDescent="0.25">
      <c r="A16" s="8">
        <v>1002016</v>
      </c>
      <c r="B16" s="9" t="s">
        <v>71</v>
      </c>
      <c r="C16" s="7">
        <v>66445126397</v>
      </c>
      <c r="D16" s="5" t="s">
        <v>72</v>
      </c>
      <c r="E16" s="12">
        <f>1430.8+1151.51</f>
        <v>2582.31</v>
      </c>
      <c r="F16" s="7">
        <v>3235</v>
      </c>
      <c r="G16" s="49" t="s">
        <v>68</v>
      </c>
      <c r="H16" s="49"/>
      <c r="I16" s="49"/>
    </row>
    <row r="17" spans="1:9" x14ac:dyDescent="0.25">
      <c r="A17" s="8">
        <v>1002016</v>
      </c>
      <c r="B17" s="9" t="s">
        <v>71</v>
      </c>
      <c r="C17" s="7">
        <v>66445126397</v>
      </c>
      <c r="D17" s="5" t="s">
        <v>72</v>
      </c>
      <c r="E17" s="12">
        <v>95.63</v>
      </c>
      <c r="F17" s="7">
        <v>3221</v>
      </c>
      <c r="G17" s="50" t="s">
        <v>22</v>
      </c>
      <c r="H17" s="50"/>
      <c r="I17" s="50"/>
    </row>
    <row r="18" spans="1:9" x14ac:dyDescent="0.25">
      <c r="A18" s="8">
        <v>1018823</v>
      </c>
      <c r="B18" s="9" t="s">
        <v>73</v>
      </c>
      <c r="C18" s="14">
        <v>68419124305</v>
      </c>
      <c r="D18" s="15" t="s">
        <v>74</v>
      </c>
      <c r="E18" s="16">
        <f>21.24+21.24</f>
        <v>42.48</v>
      </c>
      <c r="F18" s="7">
        <v>3295</v>
      </c>
      <c r="G18" s="48" t="s">
        <v>11</v>
      </c>
      <c r="H18" s="48"/>
      <c r="I18" s="48"/>
    </row>
    <row r="19" spans="1:9" x14ac:dyDescent="0.25">
      <c r="A19" s="8">
        <v>1002565</v>
      </c>
      <c r="B19" s="9" t="s">
        <v>75</v>
      </c>
      <c r="C19" s="7">
        <v>64291636756</v>
      </c>
      <c r="D19" s="5" t="s">
        <v>76</v>
      </c>
      <c r="E19" s="12">
        <f>50+80+37.5</f>
        <v>167.5</v>
      </c>
      <c r="F19" s="7">
        <v>3239</v>
      </c>
      <c r="G19" s="49" t="s">
        <v>16</v>
      </c>
      <c r="H19" s="49"/>
      <c r="I19" s="49"/>
    </row>
    <row r="20" spans="1:9" x14ac:dyDescent="0.25">
      <c r="A20" s="8">
        <v>1003466</v>
      </c>
      <c r="B20" s="9" t="s">
        <v>18</v>
      </c>
      <c r="C20" s="7">
        <v>70133616033</v>
      </c>
      <c r="D20" s="5" t="s">
        <v>34</v>
      </c>
      <c r="E20" s="12">
        <f>182.18+434.07</f>
        <v>616.25</v>
      </c>
      <c r="F20" s="7">
        <v>3231</v>
      </c>
      <c r="G20" s="49" t="s">
        <v>15</v>
      </c>
      <c r="H20" s="49"/>
      <c r="I20" s="49"/>
    </row>
    <row r="21" spans="1:9" x14ac:dyDescent="0.25">
      <c r="A21" s="8">
        <v>1001395</v>
      </c>
      <c r="B21" s="9" t="s">
        <v>35</v>
      </c>
      <c r="C21" s="7">
        <v>87311810356</v>
      </c>
      <c r="D21" s="5" t="s">
        <v>36</v>
      </c>
      <c r="E21" s="12">
        <v>16.79</v>
      </c>
      <c r="F21" s="7">
        <v>3231</v>
      </c>
      <c r="G21" s="49" t="s">
        <v>15</v>
      </c>
      <c r="H21" s="49"/>
      <c r="I21" s="49"/>
    </row>
    <row r="22" spans="1:9" s="33" customFormat="1" x14ac:dyDescent="0.25">
      <c r="A22" s="27">
        <v>1019557</v>
      </c>
      <c r="B22" s="25" t="s">
        <v>175</v>
      </c>
      <c r="C22" s="7">
        <v>79517545745</v>
      </c>
      <c r="D22" s="5" t="s">
        <v>176</v>
      </c>
      <c r="E22" s="12">
        <f>2.84+31.65</f>
        <v>34.489999999999995</v>
      </c>
      <c r="F22" s="7">
        <v>3221</v>
      </c>
      <c r="G22" s="49" t="s">
        <v>22</v>
      </c>
      <c r="H22" s="49"/>
      <c r="I22" s="49"/>
    </row>
    <row r="23" spans="1:9" s="33" customFormat="1" ht="14.45" customHeight="1" x14ac:dyDescent="0.25">
      <c r="A23" s="28">
        <v>1021383</v>
      </c>
      <c r="B23" s="29" t="s">
        <v>177</v>
      </c>
      <c r="C23" s="14">
        <v>56608479548</v>
      </c>
      <c r="D23" s="15" t="s">
        <v>178</v>
      </c>
      <c r="E23" s="30">
        <v>307</v>
      </c>
      <c r="F23" s="14">
        <v>3232</v>
      </c>
      <c r="G23" s="50" t="s">
        <v>20</v>
      </c>
      <c r="H23" s="50"/>
      <c r="I23" s="50"/>
    </row>
    <row r="24" spans="1:9" s="33" customFormat="1" ht="14.45" customHeight="1" x14ac:dyDescent="0.25">
      <c r="A24" s="8">
        <v>1014962</v>
      </c>
      <c r="B24" s="9" t="s">
        <v>180</v>
      </c>
      <c r="C24" s="7">
        <v>13196616444</v>
      </c>
      <c r="D24" s="5" t="s">
        <v>181</v>
      </c>
      <c r="E24" s="12">
        <v>137.5</v>
      </c>
      <c r="F24" s="7">
        <v>3239</v>
      </c>
      <c r="G24" s="49" t="s">
        <v>16</v>
      </c>
      <c r="H24" s="49"/>
      <c r="I24" s="49"/>
    </row>
    <row r="25" spans="1:9" s="33" customFormat="1" ht="14.45" customHeight="1" x14ac:dyDescent="0.25">
      <c r="A25" s="28">
        <v>1023016</v>
      </c>
      <c r="B25" s="29" t="s">
        <v>90</v>
      </c>
      <c r="C25" s="14" t="s">
        <v>91</v>
      </c>
      <c r="D25" s="15" t="s">
        <v>92</v>
      </c>
      <c r="E25" s="30">
        <v>4290.38</v>
      </c>
      <c r="F25" s="14">
        <v>4227</v>
      </c>
      <c r="G25" s="50" t="s">
        <v>150</v>
      </c>
      <c r="H25" s="50"/>
      <c r="I25" s="50"/>
    </row>
    <row r="26" spans="1:9" s="33" customFormat="1" x14ac:dyDescent="0.25">
      <c r="A26" s="31">
        <v>1002243</v>
      </c>
      <c r="B26" s="26" t="s">
        <v>93</v>
      </c>
      <c r="C26" s="14">
        <v>74266568215</v>
      </c>
      <c r="D26" s="15" t="s">
        <v>94</v>
      </c>
      <c r="E26" s="30">
        <f>2494.81+2494.81+2494.81</f>
        <v>7484.43</v>
      </c>
      <c r="F26" s="14">
        <v>3239</v>
      </c>
      <c r="G26" s="50" t="s">
        <v>16</v>
      </c>
      <c r="H26" s="50"/>
      <c r="I26" s="50"/>
    </row>
    <row r="27" spans="1:9" s="33" customFormat="1" x14ac:dyDescent="0.25">
      <c r="A27" s="28">
        <v>1012798</v>
      </c>
      <c r="B27" s="29" t="s">
        <v>134</v>
      </c>
      <c r="C27" s="14">
        <v>78197242725</v>
      </c>
      <c r="D27" s="15" t="s">
        <v>135</v>
      </c>
      <c r="E27" s="30">
        <f>159.2+33.5+80.7</f>
        <v>273.39999999999998</v>
      </c>
      <c r="F27" s="14">
        <v>3293</v>
      </c>
      <c r="G27" s="50" t="s">
        <v>19</v>
      </c>
      <c r="H27" s="50"/>
      <c r="I27" s="50"/>
    </row>
    <row r="28" spans="1:9" s="33" customFormat="1" ht="14.45" customHeight="1" x14ac:dyDescent="0.25">
      <c r="A28" s="28">
        <v>1023335</v>
      </c>
      <c r="B28" s="29" t="s">
        <v>182</v>
      </c>
      <c r="C28" s="14">
        <v>96694792087</v>
      </c>
      <c r="D28" s="15" t="s">
        <v>183</v>
      </c>
      <c r="E28" s="30">
        <v>1631.85</v>
      </c>
      <c r="F28" s="14">
        <v>3241</v>
      </c>
      <c r="G28" s="50" t="s">
        <v>99</v>
      </c>
      <c r="H28" s="50"/>
      <c r="I28" s="50"/>
    </row>
    <row r="29" spans="1:9" s="33" customFormat="1" ht="14.45" customHeight="1" x14ac:dyDescent="0.25">
      <c r="A29" s="28">
        <v>1017547</v>
      </c>
      <c r="B29" s="29" t="s">
        <v>95</v>
      </c>
      <c r="C29" s="14">
        <v>64546066176</v>
      </c>
      <c r="D29" s="15" t="s">
        <v>96</v>
      </c>
      <c r="E29" s="30">
        <f>248.85+780+450</f>
        <v>1478.85</v>
      </c>
      <c r="F29" s="14">
        <v>3233</v>
      </c>
      <c r="G29" s="50" t="s">
        <v>21</v>
      </c>
      <c r="H29" s="50"/>
      <c r="I29" s="50"/>
    </row>
    <row r="30" spans="1:9" s="33" customFormat="1" x14ac:dyDescent="0.25">
      <c r="A30" s="28">
        <v>1023395</v>
      </c>
      <c r="B30" s="29" t="s">
        <v>184</v>
      </c>
      <c r="C30" s="14">
        <v>35385249539</v>
      </c>
      <c r="D30" s="15" t="s">
        <v>185</v>
      </c>
      <c r="E30" s="30">
        <v>419.99</v>
      </c>
      <c r="F30" s="14">
        <v>3213</v>
      </c>
      <c r="G30" s="52" t="s">
        <v>12</v>
      </c>
      <c r="H30" s="53"/>
      <c r="I30" s="54"/>
    </row>
    <row r="31" spans="1:9" s="33" customFormat="1" ht="14.45" customHeight="1" x14ac:dyDescent="0.25">
      <c r="A31" s="28">
        <v>1001635</v>
      </c>
      <c r="B31" s="29" t="s">
        <v>17</v>
      </c>
      <c r="C31" s="14">
        <v>64945507350</v>
      </c>
      <c r="D31" s="15" t="s">
        <v>33</v>
      </c>
      <c r="E31" s="30">
        <f>1198.88+944+123.91+346.92</f>
        <v>2613.71</v>
      </c>
      <c r="F31" s="14">
        <v>3237</v>
      </c>
      <c r="G31" s="51" t="s">
        <v>60</v>
      </c>
      <c r="H31" s="51"/>
      <c r="I31" s="51"/>
    </row>
    <row r="32" spans="1:9" s="33" customFormat="1" x14ac:dyDescent="0.25">
      <c r="A32" s="31">
        <v>1012117</v>
      </c>
      <c r="B32" s="26" t="s">
        <v>77</v>
      </c>
      <c r="C32" s="14">
        <v>33437375299</v>
      </c>
      <c r="D32" s="15" t="s">
        <v>78</v>
      </c>
      <c r="E32" s="30">
        <v>49.5</v>
      </c>
      <c r="F32" s="14">
        <v>3232</v>
      </c>
      <c r="G32" s="50" t="s">
        <v>20</v>
      </c>
      <c r="H32" s="50"/>
      <c r="I32" s="50"/>
    </row>
    <row r="33" spans="1:9" s="33" customFormat="1" x14ac:dyDescent="0.25">
      <c r="A33" s="31">
        <v>1012117</v>
      </c>
      <c r="B33" s="26" t="s">
        <v>77</v>
      </c>
      <c r="C33" s="14">
        <v>33437375299</v>
      </c>
      <c r="D33" s="15" t="s">
        <v>78</v>
      </c>
      <c r="E33" s="30">
        <f>23.4+4.65</f>
        <v>28.049999999999997</v>
      </c>
      <c r="F33" s="14">
        <v>3224</v>
      </c>
      <c r="G33" s="55" t="s">
        <v>87</v>
      </c>
      <c r="H33" s="56"/>
      <c r="I33" s="57"/>
    </row>
    <row r="34" spans="1:9" s="33" customFormat="1" ht="14.45" customHeight="1" x14ac:dyDescent="0.25">
      <c r="A34" s="28">
        <v>1001051</v>
      </c>
      <c r="B34" s="29" t="s">
        <v>186</v>
      </c>
      <c r="C34" s="14">
        <v>23759810849</v>
      </c>
      <c r="D34" s="15" t="s">
        <v>187</v>
      </c>
      <c r="E34" s="30">
        <v>437.06</v>
      </c>
      <c r="F34" s="7">
        <v>3292</v>
      </c>
      <c r="G34" s="48" t="s">
        <v>25</v>
      </c>
      <c r="H34" s="48"/>
      <c r="I34" s="48"/>
    </row>
    <row r="35" spans="1:9" s="33" customFormat="1" ht="22.15" customHeight="1" x14ac:dyDescent="0.25">
      <c r="A35" s="28">
        <v>1020945</v>
      </c>
      <c r="B35" s="42" t="s">
        <v>188</v>
      </c>
      <c r="C35" s="14">
        <v>13120899290</v>
      </c>
      <c r="D35" s="15" t="s">
        <v>189</v>
      </c>
      <c r="E35" s="30">
        <v>1687.5</v>
      </c>
      <c r="F35" s="14">
        <v>3213</v>
      </c>
      <c r="G35" s="52" t="s">
        <v>12</v>
      </c>
      <c r="H35" s="53"/>
      <c r="I35" s="54"/>
    </row>
    <row r="36" spans="1:9" s="33" customFormat="1" ht="14.45" customHeight="1" x14ac:dyDescent="0.25">
      <c r="A36" s="28">
        <v>1032310</v>
      </c>
      <c r="B36" s="29" t="s">
        <v>190</v>
      </c>
      <c r="C36" s="14"/>
      <c r="D36" s="15" t="s">
        <v>191</v>
      </c>
      <c r="E36" s="30">
        <v>591.23</v>
      </c>
      <c r="F36" s="14">
        <v>3213</v>
      </c>
      <c r="G36" s="52" t="s">
        <v>12</v>
      </c>
      <c r="H36" s="53"/>
      <c r="I36" s="54"/>
    </row>
    <row r="37" spans="1:9" s="33" customFormat="1" ht="14.45" customHeight="1" x14ac:dyDescent="0.25">
      <c r="A37" s="28">
        <v>1001797</v>
      </c>
      <c r="B37" s="29" t="s">
        <v>97</v>
      </c>
      <c r="C37" s="14">
        <v>66734484850</v>
      </c>
      <c r="D37" s="15" t="s">
        <v>98</v>
      </c>
      <c r="E37" s="30">
        <v>59</v>
      </c>
      <c r="F37" s="14">
        <v>3241</v>
      </c>
      <c r="G37" s="50" t="s">
        <v>99</v>
      </c>
      <c r="H37" s="50"/>
      <c r="I37" s="50"/>
    </row>
    <row r="38" spans="1:9" x14ac:dyDescent="0.25">
      <c r="A38" s="27">
        <v>1017736</v>
      </c>
      <c r="B38" s="25" t="s">
        <v>79</v>
      </c>
      <c r="C38" s="7">
        <v>36856415212</v>
      </c>
      <c r="D38" s="5" t="s">
        <v>80</v>
      </c>
      <c r="E38" s="12">
        <f>95.56+95.56</f>
        <v>191.12</v>
      </c>
      <c r="F38" s="7">
        <v>3232</v>
      </c>
      <c r="G38" s="49" t="s">
        <v>20</v>
      </c>
      <c r="H38" s="49"/>
      <c r="I38" s="49"/>
    </row>
    <row r="39" spans="1:9" x14ac:dyDescent="0.25">
      <c r="A39" s="8">
        <v>1001055</v>
      </c>
      <c r="B39" s="9" t="s">
        <v>81</v>
      </c>
      <c r="C39" s="7">
        <v>26187994862</v>
      </c>
      <c r="D39" s="5" t="s">
        <v>82</v>
      </c>
      <c r="E39" s="12">
        <f>102.71+102.71+955.5</f>
        <v>1160.92</v>
      </c>
      <c r="F39" s="7">
        <v>3292</v>
      </c>
      <c r="G39" s="48" t="s">
        <v>25</v>
      </c>
      <c r="H39" s="48"/>
      <c r="I39" s="48"/>
    </row>
    <row r="40" spans="1:9" s="33" customFormat="1" ht="14.45" customHeight="1" x14ac:dyDescent="0.25">
      <c r="A40" s="27">
        <v>1003363</v>
      </c>
      <c r="B40" s="25" t="s">
        <v>192</v>
      </c>
      <c r="C40" s="7">
        <v>64588051715</v>
      </c>
      <c r="D40" s="5" t="s">
        <v>193</v>
      </c>
      <c r="E40" s="12">
        <v>101.3</v>
      </c>
      <c r="F40" s="7">
        <v>3293</v>
      </c>
      <c r="G40" s="49" t="s">
        <v>19</v>
      </c>
      <c r="H40" s="49"/>
      <c r="I40" s="49"/>
    </row>
    <row r="41" spans="1:9" x14ac:dyDescent="0.25">
      <c r="A41" s="8">
        <v>1023023</v>
      </c>
      <c r="B41" s="9" t="s">
        <v>37</v>
      </c>
      <c r="C41" s="7">
        <v>29524210204</v>
      </c>
      <c r="D41" s="5" t="s">
        <v>38</v>
      </c>
      <c r="E41" s="12">
        <f>272.14+1045.67</f>
        <v>1317.81</v>
      </c>
      <c r="F41" s="7">
        <v>3231</v>
      </c>
      <c r="G41" s="49" t="s">
        <v>15</v>
      </c>
      <c r="H41" s="49"/>
      <c r="I41" s="49"/>
    </row>
    <row r="42" spans="1:9" x14ac:dyDescent="0.25">
      <c r="A42" s="8">
        <v>1021644</v>
      </c>
      <c r="B42" s="9" t="s">
        <v>39</v>
      </c>
      <c r="C42" s="7">
        <v>63073332379</v>
      </c>
      <c r="D42" s="5" t="s">
        <v>62</v>
      </c>
      <c r="E42" s="12">
        <f>2204.9+1174.06</f>
        <v>3378.96</v>
      </c>
      <c r="F42" s="7">
        <v>3223</v>
      </c>
      <c r="G42" s="48" t="s">
        <v>7</v>
      </c>
      <c r="H42" s="48"/>
      <c r="I42" s="48"/>
    </row>
    <row r="43" spans="1:9" s="33" customFormat="1" x14ac:dyDescent="0.25">
      <c r="A43" s="31">
        <v>1031559</v>
      </c>
      <c r="B43" s="26" t="s">
        <v>194</v>
      </c>
      <c r="C43" s="14">
        <v>98339123438</v>
      </c>
      <c r="D43" s="15" t="s">
        <v>195</v>
      </c>
      <c r="E43" s="30">
        <v>4000</v>
      </c>
      <c r="F43" s="14">
        <v>3233</v>
      </c>
      <c r="G43" s="50" t="s">
        <v>21</v>
      </c>
      <c r="H43" s="50"/>
      <c r="I43" s="50"/>
    </row>
    <row r="44" spans="1:9" x14ac:dyDescent="0.25">
      <c r="A44" s="8">
        <v>1001116</v>
      </c>
      <c r="B44" s="9" t="s">
        <v>40</v>
      </c>
      <c r="C44" s="7">
        <v>39048902955</v>
      </c>
      <c r="D44" s="5" t="s">
        <v>41</v>
      </c>
      <c r="E44" s="12">
        <v>97.11</v>
      </c>
      <c r="F44" s="7">
        <v>3234</v>
      </c>
      <c r="G44" s="48" t="s">
        <v>4</v>
      </c>
      <c r="H44" s="48"/>
      <c r="I44" s="48"/>
    </row>
    <row r="45" spans="1:9" ht="14.45" customHeight="1" x14ac:dyDescent="0.25">
      <c r="A45" s="8">
        <v>1002558</v>
      </c>
      <c r="B45" s="9" t="s">
        <v>26</v>
      </c>
      <c r="C45" s="7">
        <v>73275412890</v>
      </c>
      <c r="D45" s="5" t="s">
        <v>45</v>
      </c>
      <c r="E45" s="12">
        <f>58.91+93.23</f>
        <v>152.13999999999999</v>
      </c>
      <c r="F45" s="7">
        <v>3221</v>
      </c>
      <c r="G45" s="49" t="s">
        <v>22</v>
      </c>
      <c r="H45" s="49"/>
      <c r="I45" s="49"/>
    </row>
    <row r="46" spans="1:9" ht="14.45" customHeight="1" x14ac:dyDescent="0.25">
      <c r="A46" s="27">
        <v>1032331</v>
      </c>
      <c r="B46" s="25" t="s">
        <v>196</v>
      </c>
      <c r="C46" s="7">
        <v>39860088466</v>
      </c>
      <c r="D46" s="5" t="s">
        <v>197</v>
      </c>
      <c r="E46" s="12">
        <v>170</v>
      </c>
      <c r="F46" s="7">
        <v>3213</v>
      </c>
      <c r="G46" s="52" t="s">
        <v>12</v>
      </c>
      <c r="H46" s="53"/>
      <c r="I46" s="54"/>
    </row>
    <row r="47" spans="1:9" ht="14.45" customHeight="1" x14ac:dyDescent="0.25">
      <c r="A47" s="27">
        <v>1032331</v>
      </c>
      <c r="B47" s="25" t="s">
        <v>196</v>
      </c>
      <c r="C47" s="7">
        <v>39860088466</v>
      </c>
      <c r="D47" s="5" t="s">
        <v>197</v>
      </c>
      <c r="E47" s="12">
        <v>282.91000000000003</v>
      </c>
      <c r="F47" s="7">
        <v>3211</v>
      </c>
      <c r="G47" s="51" t="s">
        <v>137</v>
      </c>
      <c r="H47" s="51"/>
      <c r="I47" s="51"/>
    </row>
    <row r="48" spans="1:9" ht="14.45" customHeight="1" x14ac:dyDescent="0.25">
      <c r="A48" s="27">
        <v>1002564</v>
      </c>
      <c r="B48" s="25" t="s">
        <v>101</v>
      </c>
      <c r="C48" s="7">
        <v>74006494666</v>
      </c>
      <c r="D48" s="5" t="s">
        <v>102</v>
      </c>
      <c r="E48" s="12">
        <v>10.5</v>
      </c>
      <c r="F48" s="7">
        <v>3299</v>
      </c>
      <c r="G48" s="49" t="s">
        <v>9</v>
      </c>
      <c r="H48" s="49"/>
      <c r="I48" s="49"/>
    </row>
    <row r="49" spans="1:9" ht="14.45" customHeight="1" x14ac:dyDescent="0.25">
      <c r="A49" s="8">
        <v>1027725</v>
      </c>
      <c r="B49" s="9" t="s">
        <v>198</v>
      </c>
      <c r="C49" s="7">
        <v>35186830826</v>
      </c>
      <c r="D49" s="5" t="s">
        <v>199</v>
      </c>
      <c r="E49" s="12">
        <v>98.9</v>
      </c>
      <c r="F49" s="7">
        <v>3293</v>
      </c>
      <c r="G49" s="49" t="s">
        <v>19</v>
      </c>
      <c r="H49" s="49"/>
      <c r="I49" s="49"/>
    </row>
    <row r="50" spans="1:9" s="33" customFormat="1" x14ac:dyDescent="0.25">
      <c r="A50" s="27">
        <v>1019813</v>
      </c>
      <c r="B50" s="25" t="s">
        <v>200</v>
      </c>
      <c r="C50" s="7" t="s">
        <v>201</v>
      </c>
      <c r="D50" s="5" t="s">
        <v>202</v>
      </c>
      <c r="E50" s="12">
        <v>62.3</v>
      </c>
      <c r="F50" s="7">
        <v>3293</v>
      </c>
      <c r="G50" s="49" t="s">
        <v>19</v>
      </c>
      <c r="H50" s="49"/>
      <c r="I50" s="49"/>
    </row>
    <row r="51" spans="1:9" s="33" customFormat="1" ht="14.45" customHeight="1" x14ac:dyDescent="0.25">
      <c r="A51" s="27">
        <v>1029330</v>
      </c>
      <c r="B51" s="25" t="s">
        <v>203</v>
      </c>
      <c r="C51" s="7" t="s">
        <v>204</v>
      </c>
      <c r="D51" s="5" t="s">
        <v>205</v>
      </c>
      <c r="E51" s="12">
        <v>52</v>
      </c>
      <c r="F51" s="7">
        <v>3211</v>
      </c>
      <c r="G51" s="51" t="s">
        <v>137</v>
      </c>
      <c r="H51" s="51"/>
      <c r="I51" s="51"/>
    </row>
    <row r="52" spans="1:9" s="33" customFormat="1" x14ac:dyDescent="0.25">
      <c r="A52" s="31">
        <v>1013661</v>
      </c>
      <c r="B52" s="26" t="s">
        <v>138</v>
      </c>
      <c r="C52" s="14">
        <v>65673920115</v>
      </c>
      <c r="D52" s="15" t="s">
        <v>139</v>
      </c>
      <c r="E52" s="30">
        <f>247.64+928.45+134.44</f>
        <v>1310.5300000000002</v>
      </c>
      <c r="F52" s="14">
        <v>3293</v>
      </c>
      <c r="G52" s="50" t="s">
        <v>19</v>
      </c>
      <c r="H52" s="50"/>
      <c r="I52" s="50"/>
    </row>
    <row r="53" spans="1:9" s="33" customFormat="1" x14ac:dyDescent="0.25">
      <c r="A53" s="28">
        <v>1017716</v>
      </c>
      <c r="B53" s="29" t="s">
        <v>83</v>
      </c>
      <c r="C53" s="14">
        <v>75912721969</v>
      </c>
      <c r="D53" s="15" t="s">
        <v>84</v>
      </c>
      <c r="E53" s="30">
        <v>7750</v>
      </c>
      <c r="F53" s="14">
        <v>3232</v>
      </c>
      <c r="G53" s="50" t="s">
        <v>20</v>
      </c>
      <c r="H53" s="50"/>
      <c r="I53" s="50"/>
    </row>
    <row r="54" spans="1:9" s="33" customFormat="1" x14ac:dyDescent="0.25">
      <c r="A54" s="31">
        <v>1012154</v>
      </c>
      <c r="B54" s="26" t="s">
        <v>146</v>
      </c>
      <c r="C54" s="14">
        <v>64835483360</v>
      </c>
      <c r="D54" s="15" t="s">
        <v>147</v>
      </c>
      <c r="E54" s="30">
        <v>555</v>
      </c>
      <c r="F54" s="14">
        <v>3213</v>
      </c>
      <c r="G54" s="52" t="s">
        <v>12</v>
      </c>
      <c r="H54" s="53"/>
      <c r="I54" s="54"/>
    </row>
    <row r="55" spans="1:9" s="33" customFormat="1" x14ac:dyDescent="0.25">
      <c r="A55" s="28">
        <v>1002224</v>
      </c>
      <c r="B55" s="29" t="s">
        <v>42</v>
      </c>
      <c r="C55" s="14">
        <v>87939104217</v>
      </c>
      <c r="D55" s="15" t="s">
        <v>43</v>
      </c>
      <c r="E55" s="30">
        <f>200.91+203.59</f>
        <v>404.5</v>
      </c>
      <c r="F55" s="14">
        <v>3431</v>
      </c>
      <c r="G55" s="51" t="s">
        <v>23</v>
      </c>
      <c r="H55" s="51"/>
      <c r="I55" s="51"/>
    </row>
    <row r="56" spans="1:9" s="33" customFormat="1" x14ac:dyDescent="0.25">
      <c r="A56" s="28">
        <v>1018746</v>
      </c>
      <c r="B56" s="29" t="s">
        <v>140</v>
      </c>
      <c r="C56" s="14">
        <v>20998990299</v>
      </c>
      <c r="D56" s="15" t="s">
        <v>141</v>
      </c>
      <c r="E56" s="30">
        <f>24.95+24.95+5.7</f>
        <v>55.6</v>
      </c>
      <c r="F56" s="14">
        <v>3234</v>
      </c>
      <c r="G56" s="51" t="s">
        <v>4</v>
      </c>
      <c r="H56" s="51"/>
      <c r="I56" s="51"/>
    </row>
    <row r="57" spans="1:9" s="33" customFormat="1" x14ac:dyDescent="0.25">
      <c r="A57" s="28">
        <v>1015807</v>
      </c>
      <c r="B57" s="29" t="s">
        <v>142</v>
      </c>
      <c r="C57" s="14">
        <v>2371889218</v>
      </c>
      <c r="D57" s="15" t="s">
        <v>143</v>
      </c>
      <c r="E57" s="30">
        <v>158.74</v>
      </c>
      <c r="F57" s="14">
        <v>3234</v>
      </c>
      <c r="G57" s="51" t="s">
        <v>4</v>
      </c>
      <c r="H57" s="51"/>
      <c r="I57" s="51"/>
    </row>
    <row r="58" spans="1:9" s="33" customFormat="1" x14ac:dyDescent="0.25">
      <c r="A58" s="28">
        <v>1030943</v>
      </c>
      <c r="B58" s="29" t="s">
        <v>144</v>
      </c>
      <c r="C58" s="14">
        <v>41317489366</v>
      </c>
      <c r="D58" s="15" t="s">
        <v>145</v>
      </c>
      <c r="E58" s="30">
        <f>12.87+30.57+5.58+5.58+5.58+4.18</f>
        <v>64.359999999999985</v>
      </c>
      <c r="F58" s="14">
        <v>3223</v>
      </c>
      <c r="G58" s="51" t="s">
        <v>7</v>
      </c>
      <c r="H58" s="51"/>
      <c r="I58" s="51"/>
    </row>
    <row r="59" spans="1:9" s="33" customFormat="1" ht="14.45" customHeight="1" x14ac:dyDescent="0.25">
      <c r="A59" s="28">
        <v>1005043</v>
      </c>
      <c r="B59" s="29" t="s">
        <v>206</v>
      </c>
      <c r="C59" s="14">
        <v>24640993045</v>
      </c>
      <c r="D59" s="15" t="s">
        <v>207</v>
      </c>
      <c r="E59" s="30">
        <v>1075.26</v>
      </c>
      <c r="F59" s="7">
        <v>3211</v>
      </c>
      <c r="G59" s="51" t="s">
        <v>137</v>
      </c>
      <c r="H59" s="51"/>
      <c r="I59" s="51"/>
    </row>
    <row r="60" spans="1:9" s="33" customFormat="1" ht="14.45" customHeight="1" x14ac:dyDescent="0.25">
      <c r="A60" s="28">
        <v>1032341</v>
      </c>
      <c r="B60" s="29" t="s">
        <v>208</v>
      </c>
      <c r="C60" s="14">
        <v>80265403319</v>
      </c>
      <c r="D60" s="15" t="s">
        <v>209</v>
      </c>
      <c r="E60" s="30">
        <v>70</v>
      </c>
      <c r="F60" s="14">
        <v>3213</v>
      </c>
      <c r="G60" s="52" t="s">
        <v>12</v>
      </c>
      <c r="H60" s="53"/>
      <c r="I60" s="54"/>
    </row>
    <row r="61" spans="1:9" s="33" customFormat="1" x14ac:dyDescent="0.25">
      <c r="A61" s="28">
        <v>1001627</v>
      </c>
      <c r="B61" s="29" t="s">
        <v>24</v>
      </c>
      <c r="C61" s="14">
        <v>97020558931</v>
      </c>
      <c r="D61" s="15" t="s">
        <v>44</v>
      </c>
      <c r="E61" s="30">
        <f>363.6+120.1+54.8+477.05+326.2+82.3+95.3+10</f>
        <v>1529.35</v>
      </c>
      <c r="F61" s="14">
        <v>3293</v>
      </c>
      <c r="G61" s="51" t="s">
        <v>19</v>
      </c>
      <c r="H61" s="51"/>
      <c r="I61" s="51"/>
    </row>
    <row r="62" spans="1:9" s="33" customFormat="1" x14ac:dyDescent="0.25">
      <c r="A62" s="28">
        <v>1001627</v>
      </c>
      <c r="B62" s="29" t="s">
        <v>24</v>
      </c>
      <c r="C62" s="14">
        <v>97020558931</v>
      </c>
      <c r="D62" s="15" t="s">
        <v>44</v>
      </c>
      <c r="E62" s="30">
        <f>413.05+51.86+103.72+46.86</f>
        <v>615.49</v>
      </c>
      <c r="F62" s="14">
        <v>3241</v>
      </c>
      <c r="G62" s="50" t="s">
        <v>99</v>
      </c>
      <c r="H62" s="50"/>
      <c r="I62" s="50"/>
    </row>
    <row r="63" spans="1:9" s="33" customFormat="1" x14ac:dyDescent="0.25">
      <c r="A63" s="28">
        <v>1001627</v>
      </c>
      <c r="B63" s="29" t="s">
        <v>24</v>
      </c>
      <c r="C63" s="14">
        <v>97020558931</v>
      </c>
      <c r="D63" s="15" t="s">
        <v>44</v>
      </c>
      <c r="E63" s="30">
        <v>93.72</v>
      </c>
      <c r="F63" s="14">
        <v>3211</v>
      </c>
      <c r="G63" s="51" t="s">
        <v>137</v>
      </c>
      <c r="H63" s="51"/>
      <c r="I63" s="51"/>
    </row>
    <row r="64" spans="1:9" s="33" customFormat="1" x14ac:dyDescent="0.25">
      <c r="A64" s="31">
        <v>1001738</v>
      </c>
      <c r="B64" s="26" t="s">
        <v>103</v>
      </c>
      <c r="C64" s="14">
        <v>89407840770</v>
      </c>
      <c r="D64" s="15" t="s">
        <v>104</v>
      </c>
      <c r="E64" s="30">
        <v>323.23</v>
      </c>
      <c r="F64" s="14">
        <v>3233</v>
      </c>
      <c r="G64" s="50" t="s">
        <v>21</v>
      </c>
      <c r="H64" s="50"/>
      <c r="I64" s="50"/>
    </row>
    <row r="65" spans="1:9" s="33" customFormat="1" x14ac:dyDescent="0.25">
      <c r="A65" s="28">
        <v>1002389</v>
      </c>
      <c r="B65" s="29" t="s">
        <v>85</v>
      </c>
      <c r="C65" s="14">
        <v>27759560625</v>
      </c>
      <c r="D65" s="15" t="s">
        <v>86</v>
      </c>
      <c r="E65" s="30">
        <v>441.49</v>
      </c>
      <c r="F65" s="14">
        <v>3223</v>
      </c>
      <c r="G65" s="51" t="s">
        <v>7</v>
      </c>
      <c r="H65" s="51"/>
      <c r="I65" s="51"/>
    </row>
    <row r="66" spans="1:9" s="33" customFormat="1" x14ac:dyDescent="0.25">
      <c r="A66" s="31">
        <v>1001433</v>
      </c>
      <c r="B66" s="26" t="s">
        <v>148</v>
      </c>
      <c r="C66" s="14">
        <v>18928523252</v>
      </c>
      <c r="D66" s="15" t="s">
        <v>149</v>
      </c>
      <c r="E66" s="30">
        <f>18.9+54.2</f>
        <v>73.099999999999994</v>
      </c>
      <c r="F66" s="14">
        <v>3293</v>
      </c>
      <c r="G66" s="50" t="s">
        <v>19</v>
      </c>
      <c r="H66" s="50"/>
      <c r="I66" s="50"/>
    </row>
    <row r="67" spans="1:9" s="33" customFormat="1" x14ac:dyDescent="0.25">
      <c r="A67" s="8">
        <v>1005917</v>
      </c>
      <c r="B67" s="9" t="s">
        <v>210</v>
      </c>
      <c r="C67" s="7">
        <v>11578972258</v>
      </c>
      <c r="D67" s="5" t="s">
        <v>211</v>
      </c>
      <c r="E67" s="12">
        <f>1367.27+316.51+316.51+1262.18</f>
        <v>3262.4700000000003</v>
      </c>
      <c r="F67" s="7">
        <v>3211</v>
      </c>
      <c r="G67" s="49" t="s">
        <v>137</v>
      </c>
      <c r="H67" s="49"/>
      <c r="I67" s="49"/>
    </row>
    <row r="68" spans="1:9" x14ac:dyDescent="0.25">
      <c r="A68" s="27">
        <v>1026567</v>
      </c>
      <c r="B68" s="25" t="s">
        <v>61</v>
      </c>
      <c r="C68" s="7">
        <v>98691330244</v>
      </c>
      <c r="D68" s="5" t="s">
        <v>64</v>
      </c>
      <c r="E68" s="12">
        <f>14.78+7.53+7.53+14.4</f>
        <v>44.24</v>
      </c>
      <c r="F68" s="7">
        <v>3223</v>
      </c>
      <c r="G68" s="48" t="s">
        <v>7</v>
      </c>
      <c r="H68" s="48"/>
      <c r="I68" s="48"/>
    </row>
    <row r="69" spans="1:9" x14ac:dyDescent="0.25">
      <c r="A69" s="27">
        <v>1026567</v>
      </c>
      <c r="B69" s="25" t="s">
        <v>61</v>
      </c>
      <c r="C69" s="7">
        <v>98691330244</v>
      </c>
      <c r="D69" s="5" t="s">
        <v>64</v>
      </c>
      <c r="E69" s="12">
        <f>7.46+2.78</f>
        <v>10.24</v>
      </c>
      <c r="F69" s="7">
        <v>3234</v>
      </c>
      <c r="G69" s="48" t="s">
        <v>4</v>
      </c>
      <c r="H69" s="48"/>
      <c r="I69" s="48"/>
    </row>
    <row r="70" spans="1:9" s="33" customFormat="1" ht="14.45" customHeight="1" x14ac:dyDescent="0.25">
      <c r="A70" s="28">
        <v>1027755</v>
      </c>
      <c r="B70" s="29" t="s">
        <v>212</v>
      </c>
      <c r="C70" s="14">
        <v>57524651551</v>
      </c>
      <c r="D70" s="15" t="s">
        <v>213</v>
      </c>
      <c r="E70" s="30">
        <v>3200</v>
      </c>
      <c r="F70" s="14">
        <v>3213</v>
      </c>
      <c r="G70" s="50" t="s">
        <v>12</v>
      </c>
      <c r="H70" s="50"/>
      <c r="I70" s="50"/>
    </row>
    <row r="71" spans="1:9" x14ac:dyDescent="0.25">
      <c r="A71" s="27">
        <v>1002633</v>
      </c>
      <c r="B71" s="25" t="s">
        <v>215</v>
      </c>
      <c r="C71" s="14">
        <v>94861896505</v>
      </c>
      <c r="D71" s="15" t="s">
        <v>216</v>
      </c>
      <c r="E71" s="12">
        <v>884.58</v>
      </c>
      <c r="F71" s="7">
        <v>3211</v>
      </c>
      <c r="G71" s="48" t="s">
        <v>137</v>
      </c>
      <c r="H71" s="48"/>
      <c r="I71" s="48"/>
    </row>
    <row r="72" spans="1:9" x14ac:dyDescent="0.25">
      <c r="A72" s="27">
        <v>1027526</v>
      </c>
      <c r="B72" s="25" t="s">
        <v>217</v>
      </c>
      <c r="C72" s="34">
        <v>73886843668</v>
      </c>
      <c r="D72" s="35" t="s">
        <v>218</v>
      </c>
      <c r="E72" s="36">
        <v>75</v>
      </c>
      <c r="F72" s="14">
        <v>3213</v>
      </c>
      <c r="G72" s="50" t="s">
        <v>12</v>
      </c>
      <c r="H72" s="50"/>
      <c r="I72" s="50"/>
    </row>
    <row r="73" spans="1:9" x14ac:dyDescent="0.25">
      <c r="A73" s="8">
        <v>1012745</v>
      </c>
      <c r="B73" s="9" t="s">
        <v>106</v>
      </c>
      <c r="C73" s="32">
        <v>59143170280</v>
      </c>
      <c r="D73" s="13" t="s">
        <v>107</v>
      </c>
      <c r="E73" s="12">
        <f>943.13+943.13</f>
        <v>1886.26</v>
      </c>
      <c r="F73" s="7">
        <v>3238</v>
      </c>
      <c r="G73" s="49" t="s">
        <v>108</v>
      </c>
      <c r="H73" s="49"/>
      <c r="I73" s="49"/>
    </row>
    <row r="74" spans="1:9" x14ac:dyDescent="0.25">
      <c r="A74" s="8">
        <v>1002951</v>
      </c>
      <c r="B74" s="9" t="s">
        <v>109</v>
      </c>
      <c r="C74" s="7">
        <v>37268928073</v>
      </c>
      <c r="D74" s="5" t="s">
        <v>110</v>
      </c>
      <c r="E74" s="12">
        <f>187.5+187.5</f>
        <v>375</v>
      </c>
      <c r="F74" s="7">
        <v>3233</v>
      </c>
      <c r="G74" s="49" t="s">
        <v>21</v>
      </c>
      <c r="H74" s="49"/>
      <c r="I74" s="49"/>
    </row>
    <row r="75" spans="1:9" ht="14.45" customHeight="1" x14ac:dyDescent="0.25">
      <c r="A75" s="8">
        <v>1003489</v>
      </c>
      <c r="B75" s="9" t="s">
        <v>111</v>
      </c>
      <c r="C75" s="7">
        <v>26676147972</v>
      </c>
      <c r="D75" s="5" t="s">
        <v>112</v>
      </c>
      <c r="E75" s="12">
        <f>323.53+323.53</f>
        <v>647.05999999999995</v>
      </c>
      <c r="F75" s="7">
        <v>3233</v>
      </c>
      <c r="G75" s="49" t="s">
        <v>21</v>
      </c>
      <c r="H75" s="49"/>
      <c r="I75" s="49"/>
    </row>
    <row r="76" spans="1:9" s="33" customFormat="1" ht="23.25" x14ac:dyDescent="0.25">
      <c r="A76" s="28">
        <v>1018514</v>
      </c>
      <c r="B76" s="44" t="s">
        <v>113</v>
      </c>
      <c r="C76" s="14">
        <v>93545633496</v>
      </c>
      <c r="D76" s="15" t="s">
        <v>114</v>
      </c>
      <c r="E76" s="30">
        <f>126.75+132+62.5+132+124+50+124+60+260</f>
        <v>1071.25</v>
      </c>
      <c r="F76" s="14">
        <v>3232</v>
      </c>
      <c r="G76" s="50" t="s">
        <v>20</v>
      </c>
      <c r="H76" s="50"/>
      <c r="I76" s="50"/>
    </row>
    <row r="77" spans="1:9" s="33" customFormat="1" ht="14.45" customHeight="1" x14ac:dyDescent="0.25">
      <c r="A77" s="27">
        <v>1026395</v>
      </c>
      <c r="B77" s="26" t="s">
        <v>219</v>
      </c>
      <c r="C77" s="14"/>
      <c r="D77" s="15" t="s">
        <v>220</v>
      </c>
      <c r="E77" s="12">
        <v>771.12</v>
      </c>
      <c r="F77" s="7">
        <v>3233</v>
      </c>
      <c r="G77" s="60" t="s">
        <v>21</v>
      </c>
      <c r="H77" s="61"/>
      <c r="I77" s="62"/>
    </row>
    <row r="78" spans="1:9" s="33" customFormat="1" ht="14.45" customHeight="1" x14ac:dyDescent="0.25">
      <c r="A78" s="27">
        <v>1015839</v>
      </c>
      <c r="B78" s="25" t="s">
        <v>221</v>
      </c>
      <c r="C78" s="7">
        <v>27495866747</v>
      </c>
      <c r="D78" s="5" t="s">
        <v>222</v>
      </c>
      <c r="E78" s="12">
        <v>312.5</v>
      </c>
      <c r="F78" s="7">
        <v>3233</v>
      </c>
      <c r="G78" s="60" t="s">
        <v>21</v>
      </c>
      <c r="H78" s="61"/>
      <c r="I78" s="62"/>
    </row>
    <row r="79" spans="1:9" s="33" customFormat="1" x14ac:dyDescent="0.25">
      <c r="A79" s="8">
        <v>1002890</v>
      </c>
      <c r="B79" s="9" t="s">
        <v>223</v>
      </c>
      <c r="C79" s="7">
        <v>32179081874</v>
      </c>
      <c r="D79" s="5" t="s">
        <v>224</v>
      </c>
      <c r="E79" s="12">
        <v>159.25</v>
      </c>
      <c r="F79" s="7">
        <v>3235</v>
      </c>
      <c r="G79" s="49" t="s">
        <v>68</v>
      </c>
      <c r="H79" s="49"/>
      <c r="I79" s="49"/>
    </row>
    <row r="80" spans="1:9" s="33" customFormat="1" x14ac:dyDescent="0.25">
      <c r="A80" s="28">
        <v>1017820</v>
      </c>
      <c r="B80" s="29" t="s">
        <v>151</v>
      </c>
      <c r="C80" s="14">
        <v>15263066301</v>
      </c>
      <c r="D80" s="15" t="s">
        <v>152</v>
      </c>
      <c r="E80" s="30">
        <v>250</v>
      </c>
      <c r="F80" s="14">
        <v>3231</v>
      </c>
      <c r="G80" s="50" t="s">
        <v>15</v>
      </c>
      <c r="H80" s="50"/>
      <c r="I80" s="50"/>
    </row>
    <row r="81" spans="1:9" s="33" customFormat="1" x14ac:dyDescent="0.25">
      <c r="A81" s="8">
        <v>1005521</v>
      </c>
      <c r="B81" s="9" t="s">
        <v>225</v>
      </c>
      <c r="C81" s="7">
        <v>69307214331</v>
      </c>
      <c r="D81" s="5" t="s">
        <v>226</v>
      </c>
      <c r="E81" s="12">
        <v>35</v>
      </c>
      <c r="F81" s="7">
        <v>3241</v>
      </c>
      <c r="G81" s="50" t="s">
        <v>99</v>
      </c>
      <c r="H81" s="50"/>
      <c r="I81" s="50"/>
    </row>
    <row r="82" spans="1:9" s="33" customFormat="1" x14ac:dyDescent="0.25">
      <c r="A82" s="28">
        <v>1021319</v>
      </c>
      <c r="B82" s="29" t="s">
        <v>153</v>
      </c>
      <c r="C82" s="14">
        <v>11078659234</v>
      </c>
      <c r="D82" s="15" t="s">
        <v>154</v>
      </c>
      <c r="E82" s="30">
        <v>122.5</v>
      </c>
      <c r="F82" s="14">
        <v>3234</v>
      </c>
      <c r="G82" s="50" t="s">
        <v>4</v>
      </c>
      <c r="H82" s="50"/>
      <c r="I82" s="50"/>
    </row>
    <row r="83" spans="1:9" x14ac:dyDescent="0.25">
      <c r="A83" s="8">
        <v>1017820</v>
      </c>
      <c r="B83" s="9" t="s">
        <v>151</v>
      </c>
      <c r="C83" s="7">
        <v>15263066301</v>
      </c>
      <c r="D83" s="5" t="s">
        <v>152</v>
      </c>
      <c r="E83" s="12">
        <v>250</v>
      </c>
      <c r="F83" s="7">
        <v>3231</v>
      </c>
      <c r="G83" s="49" t="s">
        <v>15</v>
      </c>
      <c r="H83" s="49"/>
      <c r="I83" s="49"/>
    </row>
    <row r="84" spans="1:9" x14ac:dyDescent="0.25">
      <c r="A84" s="31">
        <v>1016013</v>
      </c>
      <c r="B84" s="26" t="s">
        <v>228</v>
      </c>
      <c r="C84" s="14">
        <v>19445585303</v>
      </c>
      <c r="D84" s="15" t="s">
        <v>229</v>
      </c>
      <c r="E84" s="30">
        <v>14.4</v>
      </c>
      <c r="F84" s="14">
        <v>3224</v>
      </c>
      <c r="G84" s="55" t="s">
        <v>87</v>
      </c>
      <c r="H84" s="56"/>
      <c r="I84" s="57"/>
    </row>
    <row r="85" spans="1:9" x14ac:dyDescent="0.25">
      <c r="A85" s="27">
        <v>1026573</v>
      </c>
      <c r="B85" s="25" t="s">
        <v>230</v>
      </c>
      <c r="C85" s="14">
        <v>79496934924</v>
      </c>
      <c r="D85" s="15" t="s">
        <v>231</v>
      </c>
      <c r="E85" s="12">
        <v>1295.95</v>
      </c>
      <c r="F85" s="7">
        <v>3231</v>
      </c>
      <c r="G85" s="50" t="s">
        <v>15</v>
      </c>
      <c r="H85" s="50"/>
      <c r="I85" s="50"/>
    </row>
    <row r="86" spans="1:9" x14ac:dyDescent="0.25">
      <c r="A86" s="8">
        <v>1000015</v>
      </c>
      <c r="B86" s="9" t="s">
        <v>115</v>
      </c>
      <c r="C86" s="17">
        <v>31995833807</v>
      </c>
      <c r="D86" s="4" t="s">
        <v>116</v>
      </c>
      <c r="E86" s="12">
        <f>100+100</f>
        <v>200</v>
      </c>
      <c r="F86" s="7">
        <v>3232</v>
      </c>
      <c r="G86" s="49" t="s">
        <v>20</v>
      </c>
      <c r="H86" s="49"/>
      <c r="I86" s="49"/>
    </row>
    <row r="87" spans="1:9" x14ac:dyDescent="0.25">
      <c r="A87" s="8">
        <v>1000082</v>
      </c>
      <c r="B87" s="9" t="s">
        <v>232</v>
      </c>
      <c r="C87" s="14">
        <v>13269011531</v>
      </c>
      <c r="D87" s="15" t="s">
        <v>233</v>
      </c>
      <c r="E87" s="12">
        <f>902.28+527.4+223.32</f>
        <v>1652.9999999999998</v>
      </c>
      <c r="F87" s="7">
        <v>3295</v>
      </c>
      <c r="G87" s="48" t="s">
        <v>11</v>
      </c>
      <c r="H87" s="48"/>
      <c r="I87" s="48"/>
    </row>
    <row r="88" spans="1:9" ht="14.45" customHeight="1" x14ac:dyDescent="0.25">
      <c r="A88" s="27">
        <v>1002112</v>
      </c>
      <c r="B88" s="26" t="s">
        <v>155</v>
      </c>
      <c r="C88" s="14">
        <v>68372221964</v>
      </c>
      <c r="D88" s="15" t="s">
        <v>156</v>
      </c>
      <c r="E88" s="12">
        <v>12.71</v>
      </c>
      <c r="F88" s="7">
        <v>3224</v>
      </c>
      <c r="G88" s="55" t="s">
        <v>87</v>
      </c>
      <c r="H88" s="56"/>
      <c r="I88" s="57"/>
    </row>
    <row r="89" spans="1:9" x14ac:dyDescent="0.25">
      <c r="A89" s="8">
        <v>1011042</v>
      </c>
      <c r="B89" s="9" t="s">
        <v>234</v>
      </c>
      <c r="C89" s="7">
        <v>87890795742</v>
      </c>
      <c r="D89" s="5" t="s">
        <v>235</v>
      </c>
      <c r="E89" s="12">
        <v>621.88</v>
      </c>
      <c r="F89" s="7">
        <v>3224</v>
      </c>
      <c r="G89" s="49" t="s">
        <v>236</v>
      </c>
      <c r="H89" s="49"/>
      <c r="I89" s="49"/>
    </row>
    <row r="90" spans="1:9" x14ac:dyDescent="0.25">
      <c r="A90" s="27">
        <v>1001245</v>
      </c>
      <c r="B90" s="25" t="s">
        <v>157</v>
      </c>
      <c r="C90" s="14">
        <v>70140364776</v>
      </c>
      <c r="D90" s="15" t="s">
        <v>158</v>
      </c>
      <c r="E90" s="12">
        <v>237.24</v>
      </c>
      <c r="F90" s="7">
        <v>3232</v>
      </c>
      <c r="G90" s="49" t="s">
        <v>20</v>
      </c>
      <c r="H90" s="49"/>
      <c r="I90" s="49"/>
    </row>
    <row r="91" spans="1:9" x14ac:dyDescent="0.25">
      <c r="A91" s="8">
        <v>1005141</v>
      </c>
      <c r="B91" s="9" t="s">
        <v>29</v>
      </c>
      <c r="C91" s="7">
        <v>79517967255</v>
      </c>
      <c r="D91" s="5" t="s">
        <v>46</v>
      </c>
      <c r="E91" s="12">
        <f>256.82+46.82+200.28</f>
        <v>503.91999999999996</v>
      </c>
      <c r="F91" s="7">
        <v>3293</v>
      </c>
      <c r="G91" s="49" t="s">
        <v>19</v>
      </c>
      <c r="H91" s="49"/>
      <c r="I91" s="49"/>
    </row>
    <row r="92" spans="1:9" x14ac:dyDescent="0.25">
      <c r="A92" s="8">
        <v>1017554</v>
      </c>
      <c r="B92" s="9" t="s">
        <v>240</v>
      </c>
      <c r="C92" s="7">
        <v>37530048240</v>
      </c>
      <c r="D92" s="5" t="s">
        <v>237</v>
      </c>
      <c r="E92" s="12">
        <v>600</v>
      </c>
      <c r="F92" s="7">
        <v>3233</v>
      </c>
      <c r="G92" s="49" t="s">
        <v>21</v>
      </c>
      <c r="H92" s="49"/>
      <c r="I92" s="49"/>
    </row>
    <row r="93" spans="1:9" x14ac:dyDescent="0.25">
      <c r="A93" s="27">
        <v>1013637</v>
      </c>
      <c r="B93" s="26" t="s">
        <v>238</v>
      </c>
      <c r="C93" s="14">
        <v>59861399113</v>
      </c>
      <c r="D93" s="15" t="s">
        <v>239</v>
      </c>
      <c r="E93" s="12">
        <v>139</v>
      </c>
      <c r="F93" s="7">
        <v>3239</v>
      </c>
      <c r="G93" s="49" t="s">
        <v>16</v>
      </c>
      <c r="H93" s="49"/>
      <c r="I93" s="49"/>
    </row>
    <row r="94" spans="1:9" x14ac:dyDescent="0.25">
      <c r="A94" s="8">
        <v>1026519</v>
      </c>
      <c r="B94" s="9" t="s">
        <v>241</v>
      </c>
      <c r="C94" s="7">
        <v>79506290597</v>
      </c>
      <c r="D94" s="5" t="s">
        <v>242</v>
      </c>
      <c r="E94" s="12">
        <f>138.11+138.11</f>
        <v>276.22000000000003</v>
      </c>
      <c r="F94" s="7">
        <v>3221</v>
      </c>
      <c r="G94" s="48" t="s">
        <v>22</v>
      </c>
      <c r="H94" s="48"/>
      <c r="I94" s="48"/>
    </row>
    <row r="95" spans="1:9" x14ac:dyDescent="0.25">
      <c r="A95" s="27">
        <v>1005765</v>
      </c>
      <c r="B95" s="25" t="s">
        <v>243</v>
      </c>
      <c r="C95" s="14">
        <v>95970838122</v>
      </c>
      <c r="D95" s="15" t="s">
        <v>244</v>
      </c>
      <c r="E95" s="12">
        <f>13.51+19.01</f>
        <v>32.520000000000003</v>
      </c>
      <c r="F95" s="7">
        <v>3221</v>
      </c>
      <c r="G95" s="50" t="s">
        <v>22</v>
      </c>
      <c r="H95" s="50"/>
      <c r="I95" s="50"/>
    </row>
    <row r="96" spans="1:9" x14ac:dyDescent="0.25">
      <c r="A96" s="27">
        <v>1023160</v>
      </c>
      <c r="B96" s="25" t="s">
        <v>63</v>
      </c>
      <c r="C96" s="14" t="s">
        <v>66</v>
      </c>
      <c r="D96" s="15" t="s">
        <v>65</v>
      </c>
      <c r="E96" s="12">
        <f>971.97+1095.54</f>
        <v>2067.5100000000002</v>
      </c>
      <c r="F96" s="7">
        <v>3233</v>
      </c>
      <c r="G96" s="49" t="s">
        <v>21</v>
      </c>
      <c r="H96" s="49"/>
      <c r="I96" s="49"/>
    </row>
    <row r="97" spans="1:9" x14ac:dyDescent="0.25">
      <c r="A97" s="8">
        <v>1003493</v>
      </c>
      <c r="B97" s="9" t="s">
        <v>245</v>
      </c>
      <c r="C97" s="7">
        <v>8702655593</v>
      </c>
      <c r="D97" s="5" t="s">
        <v>246</v>
      </c>
      <c r="E97" s="12">
        <f>29.21+80.75</f>
        <v>109.96000000000001</v>
      </c>
      <c r="F97" s="7">
        <v>3232</v>
      </c>
      <c r="G97" s="49" t="s">
        <v>20</v>
      </c>
      <c r="H97" s="49"/>
      <c r="I97" s="49"/>
    </row>
    <row r="98" spans="1:9" x14ac:dyDescent="0.25">
      <c r="A98" s="8">
        <v>1017827</v>
      </c>
      <c r="B98" s="39" t="s">
        <v>247</v>
      </c>
      <c r="C98" s="7">
        <v>16756522442</v>
      </c>
      <c r="D98" s="5" t="s">
        <v>248</v>
      </c>
      <c r="E98" s="12">
        <v>189.8</v>
      </c>
      <c r="F98" s="7">
        <v>3293</v>
      </c>
      <c r="G98" s="49" t="s">
        <v>19</v>
      </c>
      <c r="H98" s="49"/>
      <c r="I98" s="49"/>
    </row>
    <row r="99" spans="1:9" x14ac:dyDescent="0.25">
      <c r="A99" s="27">
        <v>1006183</v>
      </c>
      <c r="B99" s="25" t="s">
        <v>250</v>
      </c>
      <c r="C99" s="14">
        <v>66089976432</v>
      </c>
      <c r="D99" s="15" t="s">
        <v>251</v>
      </c>
      <c r="E99" s="12">
        <v>10.119999999999999</v>
      </c>
      <c r="F99" s="7">
        <v>3221</v>
      </c>
      <c r="G99" s="48" t="s">
        <v>22</v>
      </c>
      <c r="H99" s="48"/>
      <c r="I99" s="48"/>
    </row>
    <row r="100" spans="1:9" x14ac:dyDescent="0.25">
      <c r="A100" s="27">
        <v>1017722</v>
      </c>
      <c r="B100" s="25" t="s">
        <v>118</v>
      </c>
      <c r="C100" s="14">
        <v>16767340001</v>
      </c>
      <c r="D100" s="15" t="s">
        <v>119</v>
      </c>
      <c r="E100" s="12">
        <f>112.5+150</f>
        <v>262.5</v>
      </c>
      <c r="F100" s="7">
        <v>3232</v>
      </c>
      <c r="G100" s="49" t="s">
        <v>20</v>
      </c>
      <c r="H100" s="49"/>
      <c r="I100" s="49"/>
    </row>
    <row r="101" spans="1:9" x14ac:dyDescent="0.25">
      <c r="A101" s="8">
        <v>1002873</v>
      </c>
      <c r="B101" s="9" t="s">
        <v>252</v>
      </c>
      <c r="C101" s="7">
        <v>47432874968</v>
      </c>
      <c r="D101" s="5" t="s">
        <v>253</v>
      </c>
      <c r="E101" s="12">
        <v>116.58</v>
      </c>
      <c r="F101" s="7">
        <v>3221</v>
      </c>
      <c r="G101" s="48" t="s">
        <v>22</v>
      </c>
      <c r="H101" s="48"/>
      <c r="I101" s="48"/>
    </row>
    <row r="102" spans="1:9" x14ac:dyDescent="0.25">
      <c r="A102" s="27">
        <v>1031629</v>
      </c>
      <c r="B102" s="25" t="s">
        <v>254</v>
      </c>
      <c r="C102" s="14">
        <v>62357811032</v>
      </c>
      <c r="D102" s="15" t="s">
        <v>255</v>
      </c>
      <c r="E102" s="12">
        <v>21.14</v>
      </c>
      <c r="F102" s="7">
        <v>3221</v>
      </c>
      <c r="G102" s="48" t="s">
        <v>22</v>
      </c>
      <c r="H102" s="48"/>
      <c r="I102" s="48"/>
    </row>
    <row r="103" spans="1:9" x14ac:dyDescent="0.25">
      <c r="A103" s="8">
        <v>1017408</v>
      </c>
      <c r="B103" s="9" t="s">
        <v>256</v>
      </c>
      <c r="C103" s="7">
        <v>46108893754</v>
      </c>
      <c r="D103" s="5" t="s">
        <v>257</v>
      </c>
      <c r="E103" s="12">
        <v>23.37</v>
      </c>
      <c r="F103" s="7">
        <v>3221</v>
      </c>
      <c r="G103" s="48" t="s">
        <v>22</v>
      </c>
      <c r="H103" s="48"/>
      <c r="I103" s="48"/>
    </row>
    <row r="104" spans="1:9" x14ac:dyDescent="0.25">
      <c r="A104" s="27">
        <v>1032239</v>
      </c>
      <c r="B104" s="25" t="s">
        <v>258</v>
      </c>
      <c r="C104" s="7">
        <v>35701338457</v>
      </c>
      <c r="D104" s="5" t="s">
        <v>259</v>
      </c>
      <c r="E104" s="12">
        <v>71.099999999999994</v>
      </c>
      <c r="F104" s="7">
        <v>3293</v>
      </c>
      <c r="G104" s="49" t="s">
        <v>19</v>
      </c>
      <c r="H104" s="49"/>
      <c r="I104" s="49"/>
    </row>
    <row r="105" spans="1:9" ht="24.6" customHeight="1" x14ac:dyDescent="0.25">
      <c r="A105" s="27">
        <v>1022974</v>
      </c>
      <c r="B105" s="45" t="s">
        <v>260</v>
      </c>
      <c r="C105" s="7">
        <v>48080276997</v>
      </c>
      <c r="D105" s="5" t="s">
        <v>261</v>
      </c>
      <c r="E105" s="12">
        <v>94</v>
      </c>
      <c r="F105" s="7">
        <v>3294</v>
      </c>
      <c r="G105" s="50" t="s">
        <v>262</v>
      </c>
      <c r="H105" s="50"/>
      <c r="I105" s="50"/>
    </row>
    <row r="106" spans="1:9" ht="14.45" customHeight="1" x14ac:dyDescent="0.25">
      <c r="A106" s="27">
        <v>1019557</v>
      </c>
      <c r="B106" s="25" t="s">
        <v>175</v>
      </c>
      <c r="C106" s="7">
        <v>79517545745</v>
      </c>
      <c r="D106" s="5" t="s">
        <v>176</v>
      </c>
      <c r="E106" s="12">
        <v>28.94</v>
      </c>
      <c r="F106" s="7">
        <v>3221</v>
      </c>
      <c r="G106" s="49" t="s">
        <v>22</v>
      </c>
      <c r="H106" s="49"/>
      <c r="I106" s="49"/>
    </row>
    <row r="107" spans="1:9" ht="14.45" customHeight="1" x14ac:dyDescent="0.25">
      <c r="A107" s="27">
        <v>1021395</v>
      </c>
      <c r="B107" s="25" t="s">
        <v>263</v>
      </c>
      <c r="C107" s="14" t="s">
        <v>264</v>
      </c>
      <c r="D107" s="15" t="s">
        <v>265</v>
      </c>
      <c r="E107" s="12">
        <v>1373.63</v>
      </c>
      <c r="F107" s="7">
        <v>3221</v>
      </c>
      <c r="G107" s="49" t="s">
        <v>22</v>
      </c>
      <c r="H107" s="49"/>
      <c r="I107" s="49"/>
    </row>
    <row r="108" spans="1:9" ht="14.45" customHeight="1" x14ac:dyDescent="0.25">
      <c r="A108" s="27">
        <v>1024767</v>
      </c>
      <c r="B108" s="25" t="s">
        <v>266</v>
      </c>
      <c r="C108" s="14">
        <v>30641829498</v>
      </c>
      <c r="D108" s="15" t="s">
        <v>267</v>
      </c>
      <c r="E108" s="12">
        <v>50.43</v>
      </c>
      <c r="F108" s="7">
        <v>4241</v>
      </c>
      <c r="G108" s="49" t="s">
        <v>268</v>
      </c>
      <c r="H108" s="49"/>
      <c r="I108" s="49"/>
    </row>
    <row r="109" spans="1:9" ht="14.45" customHeight="1" x14ac:dyDescent="0.25">
      <c r="A109" s="27">
        <v>1031632</v>
      </c>
      <c r="B109" s="25" t="s">
        <v>269</v>
      </c>
      <c r="C109" s="7">
        <v>14272568248</v>
      </c>
      <c r="D109" s="5" t="s">
        <v>270</v>
      </c>
      <c r="E109" s="12">
        <v>3125</v>
      </c>
      <c r="F109" s="7">
        <v>3233</v>
      </c>
      <c r="G109" s="49" t="s">
        <v>21</v>
      </c>
      <c r="H109" s="49"/>
      <c r="I109" s="49"/>
    </row>
    <row r="110" spans="1:9" ht="14.45" customHeight="1" x14ac:dyDescent="0.25">
      <c r="A110" s="27">
        <v>1031582</v>
      </c>
      <c r="B110" s="25" t="s">
        <v>271</v>
      </c>
      <c r="C110" s="7">
        <v>31973379797</v>
      </c>
      <c r="D110" s="5" t="s">
        <v>272</v>
      </c>
      <c r="E110" s="12">
        <v>3125</v>
      </c>
      <c r="F110" s="7">
        <v>3231</v>
      </c>
      <c r="G110" s="50" t="s">
        <v>15</v>
      </c>
      <c r="H110" s="50"/>
      <c r="I110" s="50"/>
    </row>
    <row r="111" spans="1:9" ht="14.45" customHeight="1" x14ac:dyDescent="0.25">
      <c r="A111" s="27">
        <v>1002447</v>
      </c>
      <c r="B111" s="25" t="s">
        <v>273</v>
      </c>
      <c r="C111" s="7">
        <v>80947211460</v>
      </c>
      <c r="D111" s="5" t="s">
        <v>274</v>
      </c>
      <c r="E111" s="12">
        <v>165.9</v>
      </c>
      <c r="F111" s="7">
        <v>3238</v>
      </c>
      <c r="G111" s="49" t="s">
        <v>108</v>
      </c>
      <c r="H111" s="49"/>
      <c r="I111" s="49"/>
    </row>
    <row r="112" spans="1:9" ht="14.45" customHeight="1" x14ac:dyDescent="0.25">
      <c r="A112" s="27">
        <v>1029903</v>
      </c>
      <c r="B112" s="25" t="s">
        <v>275</v>
      </c>
      <c r="C112" s="7">
        <v>69641760086</v>
      </c>
      <c r="D112" s="5" t="s">
        <v>276</v>
      </c>
      <c r="E112" s="12">
        <v>625</v>
      </c>
      <c r="F112" s="7">
        <v>3232</v>
      </c>
      <c r="G112" s="49" t="s">
        <v>20</v>
      </c>
      <c r="H112" s="49"/>
      <c r="I112" s="49"/>
    </row>
    <row r="113" spans="1:9" ht="14.45" customHeight="1" x14ac:dyDescent="0.25">
      <c r="A113" s="27">
        <v>1020212</v>
      </c>
      <c r="B113" s="25" t="s">
        <v>277</v>
      </c>
      <c r="C113" s="7">
        <v>31545507170</v>
      </c>
      <c r="D113" s="5" t="s">
        <v>278</v>
      </c>
      <c r="E113" s="12">
        <f>16.56+19.15+37.41</f>
        <v>73.11999999999999</v>
      </c>
      <c r="F113" s="7">
        <v>3223</v>
      </c>
      <c r="G113" s="48" t="s">
        <v>7</v>
      </c>
      <c r="H113" s="48"/>
      <c r="I113" s="48"/>
    </row>
    <row r="114" spans="1:9" ht="14.45" customHeight="1" x14ac:dyDescent="0.25">
      <c r="A114" s="27">
        <v>1020212</v>
      </c>
      <c r="B114" s="25" t="s">
        <v>277</v>
      </c>
      <c r="C114" s="7">
        <v>31545507170</v>
      </c>
      <c r="D114" s="5" t="s">
        <v>278</v>
      </c>
      <c r="E114" s="12">
        <v>8</v>
      </c>
      <c r="F114" s="7">
        <v>3239</v>
      </c>
      <c r="G114" s="49" t="s">
        <v>16</v>
      </c>
      <c r="H114" s="49"/>
      <c r="I114" s="49"/>
    </row>
    <row r="115" spans="1:9" ht="14.45" customHeight="1" x14ac:dyDescent="0.25">
      <c r="A115" s="31">
        <v>1002941</v>
      </c>
      <c r="B115" s="26" t="s">
        <v>279</v>
      </c>
      <c r="C115" s="14">
        <v>69114653207</v>
      </c>
      <c r="D115" s="15" t="s">
        <v>280</v>
      </c>
      <c r="E115" s="30">
        <v>40</v>
      </c>
      <c r="F115" s="14">
        <v>3299</v>
      </c>
      <c r="G115" s="49" t="s">
        <v>9</v>
      </c>
      <c r="H115" s="49"/>
      <c r="I115" s="49"/>
    </row>
    <row r="116" spans="1:9" ht="14.45" customHeight="1" x14ac:dyDescent="0.25">
      <c r="A116" s="27">
        <v>1029931</v>
      </c>
      <c r="B116" s="25" t="s">
        <v>281</v>
      </c>
      <c r="C116" s="43">
        <v>80972836106</v>
      </c>
      <c r="D116" s="13" t="s">
        <v>282</v>
      </c>
      <c r="E116" s="12">
        <v>56.5</v>
      </c>
      <c r="F116" s="7">
        <v>3293</v>
      </c>
      <c r="G116" s="49" t="s">
        <v>19</v>
      </c>
      <c r="H116" s="49"/>
      <c r="I116" s="49"/>
    </row>
    <row r="117" spans="1:9" ht="14.45" customHeight="1" x14ac:dyDescent="0.25">
      <c r="A117" s="27">
        <v>1016009</v>
      </c>
      <c r="B117" s="25" t="s">
        <v>283</v>
      </c>
      <c r="C117" s="7">
        <v>26360928817</v>
      </c>
      <c r="D117" s="5" t="s">
        <v>284</v>
      </c>
      <c r="E117" s="12">
        <v>30</v>
      </c>
      <c r="F117" s="7">
        <v>3293</v>
      </c>
      <c r="G117" s="49" t="s">
        <v>19</v>
      </c>
      <c r="H117" s="49"/>
      <c r="I117" s="49"/>
    </row>
    <row r="118" spans="1:9" ht="14.45" customHeight="1" x14ac:dyDescent="0.25">
      <c r="A118" s="27">
        <v>1000048</v>
      </c>
      <c r="B118" s="25" t="s">
        <v>286</v>
      </c>
      <c r="C118" s="7">
        <v>62112914641</v>
      </c>
      <c r="D118" s="5" t="s">
        <v>285</v>
      </c>
      <c r="E118" s="12">
        <f>276.97+149.56+846.49</f>
        <v>1273.02</v>
      </c>
      <c r="F118" s="7">
        <v>3295</v>
      </c>
      <c r="G118" s="50" t="s">
        <v>11</v>
      </c>
      <c r="H118" s="50"/>
      <c r="I118" s="50"/>
    </row>
    <row r="119" spans="1:9" ht="14.45" customHeight="1" x14ac:dyDescent="0.25">
      <c r="A119" s="27">
        <v>1021855</v>
      </c>
      <c r="B119" s="25" t="s">
        <v>290</v>
      </c>
      <c r="C119" s="7">
        <v>87648815827</v>
      </c>
      <c r="D119" s="5" t="s">
        <v>64</v>
      </c>
      <c r="E119" s="12">
        <v>66.099999999999994</v>
      </c>
      <c r="F119" s="7">
        <v>3293</v>
      </c>
      <c r="G119" s="48" t="s">
        <v>19</v>
      </c>
      <c r="H119" s="48"/>
      <c r="I119" s="48"/>
    </row>
    <row r="120" spans="1:9" ht="14.45" customHeight="1" x14ac:dyDescent="0.25">
      <c r="A120" s="27">
        <v>1002432</v>
      </c>
      <c r="B120" s="25" t="s">
        <v>162</v>
      </c>
      <c r="C120" s="7">
        <v>80324249020</v>
      </c>
      <c r="D120" s="5" t="s">
        <v>163</v>
      </c>
      <c r="E120" s="12">
        <v>14</v>
      </c>
      <c r="F120" s="7">
        <v>3239</v>
      </c>
      <c r="G120" s="49" t="s">
        <v>16</v>
      </c>
      <c r="H120" s="49"/>
      <c r="I120" s="49"/>
    </row>
    <row r="121" spans="1:9" ht="14.45" customHeight="1" x14ac:dyDescent="0.25">
      <c r="A121" s="27">
        <v>1017677</v>
      </c>
      <c r="B121" s="25" t="s">
        <v>120</v>
      </c>
      <c r="C121" s="7">
        <v>67631081594</v>
      </c>
      <c r="D121" s="5" t="s">
        <v>121</v>
      </c>
      <c r="E121" s="12">
        <v>900</v>
      </c>
      <c r="F121" s="7">
        <v>3213</v>
      </c>
      <c r="G121" s="49" t="s">
        <v>12</v>
      </c>
      <c r="H121" s="49"/>
      <c r="I121" s="49"/>
    </row>
    <row r="122" spans="1:9" ht="14.45" customHeight="1" x14ac:dyDescent="0.25">
      <c r="A122" s="8">
        <v>1014962</v>
      </c>
      <c r="B122" s="9" t="s">
        <v>180</v>
      </c>
      <c r="C122" s="7">
        <v>13196616444</v>
      </c>
      <c r="D122" s="5" t="s">
        <v>181</v>
      </c>
      <c r="E122" s="12">
        <v>3375</v>
      </c>
      <c r="F122" s="7">
        <v>3239</v>
      </c>
      <c r="G122" s="49" t="s">
        <v>16</v>
      </c>
      <c r="H122" s="49"/>
      <c r="I122" s="49"/>
    </row>
    <row r="123" spans="1:9" ht="14.45" customHeight="1" x14ac:dyDescent="0.25">
      <c r="A123" s="27">
        <v>1001887</v>
      </c>
      <c r="B123" s="25" t="s">
        <v>292</v>
      </c>
      <c r="C123" s="7">
        <v>99944170669</v>
      </c>
      <c r="D123" s="5" t="s">
        <v>293</v>
      </c>
      <c r="E123" s="12">
        <v>160</v>
      </c>
      <c r="F123" s="7">
        <v>3213</v>
      </c>
      <c r="G123" s="49" t="s">
        <v>12</v>
      </c>
      <c r="H123" s="49"/>
      <c r="I123" s="49"/>
    </row>
    <row r="124" spans="1:9" ht="14.45" customHeight="1" x14ac:dyDescent="0.25">
      <c r="A124" s="27">
        <v>1001895</v>
      </c>
      <c r="B124" s="25" t="s">
        <v>294</v>
      </c>
      <c r="C124" s="7">
        <v>89811416156</v>
      </c>
      <c r="D124" s="5" t="s">
        <v>295</v>
      </c>
      <c r="E124" s="12">
        <v>275</v>
      </c>
      <c r="F124" s="7">
        <v>3213</v>
      </c>
      <c r="G124" s="49" t="s">
        <v>12</v>
      </c>
      <c r="H124" s="49"/>
      <c r="I124" s="49"/>
    </row>
    <row r="125" spans="1:9" ht="14.45" customHeight="1" x14ac:dyDescent="0.25">
      <c r="A125" s="27">
        <v>1014238</v>
      </c>
      <c r="B125" s="25" t="s">
        <v>122</v>
      </c>
      <c r="C125" s="14">
        <v>99386047584</v>
      </c>
      <c r="D125" s="15" t="s">
        <v>123</v>
      </c>
      <c r="E125" s="12">
        <v>96.74</v>
      </c>
      <c r="F125" s="7">
        <v>3293</v>
      </c>
      <c r="G125" s="60" t="s">
        <v>19</v>
      </c>
      <c r="H125" s="61"/>
      <c r="I125" s="62"/>
    </row>
    <row r="126" spans="1:9" ht="14.45" customHeight="1" x14ac:dyDescent="0.25">
      <c r="A126" s="27">
        <v>1029796</v>
      </c>
      <c r="B126" s="25" t="s">
        <v>164</v>
      </c>
      <c r="C126" s="14">
        <v>57026370943</v>
      </c>
      <c r="D126" s="15" t="s">
        <v>165</v>
      </c>
      <c r="E126" s="12">
        <v>62.7</v>
      </c>
      <c r="F126" s="7">
        <v>3293</v>
      </c>
      <c r="G126" s="60" t="s">
        <v>19</v>
      </c>
      <c r="H126" s="61"/>
      <c r="I126" s="62"/>
    </row>
    <row r="127" spans="1:9" x14ac:dyDescent="0.25">
      <c r="A127" s="63" t="s">
        <v>52</v>
      </c>
      <c r="B127" s="63"/>
      <c r="C127" s="63"/>
      <c r="D127" s="64"/>
      <c r="E127" s="18">
        <f>SUM(E6:E126)</f>
        <v>90365.760000000009</v>
      </c>
      <c r="F127" s="68"/>
      <c r="G127" s="68"/>
      <c r="H127" s="68"/>
      <c r="I127" s="68"/>
    </row>
    <row r="128" spans="1:9" ht="14.45" customHeight="1" x14ac:dyDescent="0.25">
      <c r="A128" s="8">
        <v>1018473</v>
      </c>
      <c r="B128" s="26" t="s">
        <v>179</v>
      </c>
      <c r="C128" s="7" t="s">
        <v>14</v>
      </c>
      <c r="D128" s="7" t="s">
        <v>14</v>
      </c>
      <c r="E128" s="12">
        <f>743.12+928.9</f>
        <v>1672.02</v>
      </c>
      <c r="F128" s="7">
        <v>3213</v>
      </c>
      <c r="G128" s="49" t="s">
        <v>12</v>
      </c>
      <c r="H128" s="49"/>
      <c r="I128" s="49"/>
    </row>
    <row r="129" spans="1:9" x14ac:dyDescent="0.25">
      <c r="A129" s="8">
        <v>1021618</v>
      </c>
      <c r="B129" s="9" t="s">
        <v>105</v>
      </c>
      <c r="C129" s="7" t="s">
        <v>14</v>
      </c>
      <c r="D129" s="7" t="s">
        <v>14</v>
      </c>
      <c r="E129" s="12">
        <f>69.1+777.33</f>
        <v>846.43000000000006</v>
      </c>
      <c r="F129" s="7">
        <v>3293</v>
      </c>
      <c r="G129" s="49" t="s">
        <v>19</v>
      </c>
      <c r="H129" s="49"/>
      <c r="I129" s="49"/>
    </row>
    <row r="130" spans="1:9" x14ac:dyDescent="0.25">
      <c r="A130" s="8">
        <v>1028318</v>
      </c>
      <c r="B130" s="9" t="s">
        <v>214</v>
      </c>
      <c r="C130" s="7" t="s">
        <v>14</v>
      </c>
      <c r="D130" s="7" t="s">
        <v>14</v>
      </c>
      <c r="E130" s="12">
        <v>300</v>
      </c>
      <c r="F130" s="7">
        <v>3213</v>
      </c>
      <c r="G130" s="49" t="s">
        <v>12</v>
      </c>
      <c r="H130" s="49"/>
      <c r="I130" s="49"/>
    </row>
    <row r="131" spans="1:9" x14ac:dyDescent="0.25">
      <c r="A131" s="8">
        <v>1018513</v>
      </c>
      <c r="B131" s="25" t="s">
        <v>136</v>
      </c>
      <c r="C131" s="7" t="s">
        <v>14</v>
      </c>
      <c r="D131" s="7" t="s">
        <v>14</v>
      </c>
      <c r="E131" s="12">
        <v>970.08</v>
      </c>
      <c r="F131" s="7">
        <v>3293</v>
      </c>
      <c r="G131" s="49" t="s">
        <v>19</v>
      </c>
      <c r="H131" s="49"/>
      <c r="I131" s="49"/>
    </row>
    <row r="132" spans="1:9" x14ac:dyDescent="0.25">
      <c r="A132" s="8">
        <v>1029919</v>
      </c>
      <c r="B132" s="25" t="s">
        <v>59</v>
      </c>
      <c r="C132" s="7" t="s">
        <v>14</v>
      </c>
      <c r="D132" s="7" t="s">
        <v>14</v>
      </c>
      <c r="E132" s="12">
        <f>2576+861</f>
        <v>3437</v>
      </c>
      <c r="F132" s="7">
        <v>3239</v>
      </c>
      <c r="G132" s="49" t="s">
        <v>16</v>
      </c>
      <c r="H132" s="49"/>
      <c r="I132" s="49"/>
    </row>
    <row r="133" spans="1:9" x14ac:dyDescent="0.25">
      <c r="A133" s="8">
        <v>1031630</v>
      </c>
      <c r="B133" s="25" t="s">
        <v>227</v>
      </c>
      <c r="C133" s="7" t="s">
        <v>14</v>
      </c>
      <c r="D133" s="7" t="s">
        <v>14</v>
      </c>
      <c r="E133" s="12">
        <v>200</v>
      </c>
      <c r="F133" s="14">
        <v>3233</v>
      </c>
      <c r="G133" s="60" t="s">
        <v>21</v>
      </c>
      <c r="H133" s="61"/>
      <c r="I133" s="62"/>
    </row>
    <row r="134" spans="1:9" x14ac:dyDescent="0.25">
      <c r="A134" s="8">
        <v>1018712</v>
      </c>
      <c r="B134" s="26" t="s">
        <v>117</v>
      </c>
      <c r="C134" s="7" t="s">
        <v>14</v>
      </c>
      <c r="D134" s="7" t="s">
        <v>14</v>
      </c>
      <c r="E134" s="12">
        <v>1410</v>
      </c>
      <c r="F134" s="7">
        <v>3299</v>
      </c>
      <c r="G134" s="49" t="s">
        <v>9</v>
      </c>
      <c r="H134" s="49"/>
      <c r="I134" s="49"/>
    </row>
    <row r="135" spans="1:9" x14ac:dyDescent="0.25">
      <c r="A135" s="8">
        <v>1032275</v>
      </c>
      <c r="B135" s="26" t="s">
        <v>249</v>
      </c>
      <c r="C135" s="7" t="s">
        <v>14</v>
      </c>
      <c r="D135" s="7" t="s">
        <v>14</v>
      </c>
      <c r="E135" s="12">
        <v>60</v>
      </c>
      <c r="F135" s="7">
        <v>3299</v>
      </c>
      <c r="G135" s="49" t="s">
        <v>9</v>
      </c>
      <c r="H135" s="49"/>
      <c r="I135" s="49"/>
    </row>
    <row r="136" spans="1:9" x14ac:dyDescent="0.25">
      <c r="A136" s="8">
        <v>1003222</v>
      </c>
      <c r="B136" s="25" t="s">
        <v>287</v>
      </c>
      <c r="C136" s="7" t="s">
        <v>14</v>
      </c>
      <c r="D136" s="7" t="s">
        <v>14</v>
      </c>
      <c r="E136" s="12">
        <v>1194.48</v>
      </c>
      <c r="F136" s="7">
        <v>3221</v>
      </c>
      <c r="G136" s="49" t="s">
        <v>22</v>
      </c>
      <c r="H136" s="49"/>
      <c r="I136" s="49"/>
    </row>
    <row r="137" spans="1:9" x14ac:dyDescent="0.25">
      <c r="A137" s="8">
        <v>1032605</v>
      </c>
      <c r="B137" s="26" t="s">
        <v>288</v>
      </c>
      <c r="C137" s="7" t="s">
        <v>14</v>
      </c>
      <c r="D137" s="7" t="s">
        <v>14</v>
      </c>
      <c r="E137" s="12">
        <v>731.8</v>
      </c>
      <c r="F137" s="7">
        <v>3213</v>
      </c>
      <c r="G137" s="49" t="s">
        <v>12</v>
      </c>
      <c r="H137" s="49"/>
      <c r="I137" s="49"/>
    </row>
    <row r="138" spans="1:9" x14ac:dyDescent="0.25">
      <c r="A138" s="8">
        <v>1022587</v>
      </c>
      <c r="B138" s="29" t="s">
        <v>289</v>
      </c>
      <c r="C138" s="7" t="s">
        <v>14</v>
      </c>
      <c r="D138" s="7" t="s">
        <v>14</v>
      </c>
      <c r="E138" s="12">
        <f>600+300+250+450+100</f>
        <v>1700</v>
      </c>
      <c r="F138" s="7">
        <v>3213</v>
      </c>
      <c r="G138" s="49" t="s">
        <v>12</v>
      </c>
      <c r="H138" s="49"/>
      <c r="I138" s="49"/>
    </row>
    <row r="139" spans="1:9" x14ac:dyDescent="0.25">
      <c r="A139" s="8">
        <v>1027549</v>
      </c>
      <c r="B139" s="25" t="s">
        <v>291</v>
      </c>
      <c r="C139" s="7" t="s">
        <v>14</v>
      </c>
      <c r="D139" s="7" t="s">
        <v>14</v>
      </c>
      <c r="E139" s="12">
        <v>350</v>
      </c>
      <c r="F139" s="7">
        <v>3293</v>
      </c>
      <c r="G139" s="60" t="s">
        <v>19</v>
      </c>
      <c r="H139" s="61"/>
      <c r="I139" s="62"/>
    </row>
    <row r="140" spans="1:9" ht="14.45" customHeight="1" x14ac:dyDescent="0.25">
      <c r="A140" s="28">
        <v>1018933</v>
      </c>
      <c r="B140" s="26" t="s">
        <v>100</v>
      </c>
      <c r="C140" s="7" t="s">
        <v>14</v>
      </c>
      <c r="D140" s="7" t="s">
        <v>14</v>
      </c>
      <c r="E140" s="30">
        <v>500</v>
      </c>
      <c r="F140" s="14">
        <v>3233</v>
      </c>
      <c r="G140" s="60" t="s">
        <v>21</v>
      </c>
      <c r="H140" s="61"/>
      <c r="I140" s="62"/>
    </row>
    <row r="141" spans="1:9" x14ac:dyDescent="0.25">
      <c r="A141" s="28">
        <v>1022709</v>
      </c>
      <c r="B141" s="26" t="s">
        <v>161</v>
      </c>
      <c r="C141" s="7" t="s">
        <v>14</v>
      </c>
      <c r="D141" s="7" t="s">
        <v>14</v>
      </c>
      <c r="E141" s="30">
        <v>155</v>
      </c>
      <c r="F141" s="14">
        <v>3213</v>
      </c>
      <c r="G141" s="49" t="s">
        <v>12</v>
      </c>
      <c r="H141" s="49"/>
      <c r="I141" s="49"/>
    </row>
    <row r="142" spans="1:9" x14ac:dyDescent="0.25">
      <c r="A142" s="28">
        <v>1031609</v>
      </c>
      <c r="B142" s="40" t="s">
        <v>172</v>
      </c>
      <c r="C142" s="7" t="s">
        <v>14</v>
      </c>
      <c r="D142" s="7" t="s">
        <v>14</v>
      </c>
      <c r="E142" s="30">
        <v>100</v>
      </c>
      <c r="F142" s="14">
        <v>3237</v>
      </c>
      <c r="G142" s="49" t="s">
        <v>60</v>
      </c>
      <c r="H142" s="49"/>
      <c r="I142" s="49"/>
    </row>
    <row r="143" spans="1:9" ht="14.45" customHeight="1" x14ac:dyDescent="0.25">
      <c r="A143" s="93"/>
      <c r="B143" s="46" t="s">
        <v>296</v>
      </c>
      <c r="C143" s="7" t="s">
        <v>14</v>
      </c>
      <c r="D143" s="7" t="s">
        <v>14</v>
      </c>
      <c r="E143" s="30">
        <f>115.2+28.8+16+12</f>
        <v>172</v>
      </c>
      <c r="F143" s="67" t="s">
        <v>57</v>
      </c>
      <c r="G143" s="67"/>
      <c r="H143" s="67"/>
      <c r="I143" s="67"/>
    </row>
    <row r="144" spans="1:9" x14ac:dyDescent="0.25">
      <c r="A144" s="94"/>
      <c r="B144" s="46" t="s">
        <v>124</v>
      </c>
      <c r="C144" s="7" t="s">
        <v>14</v>
      </c>
      <c r="D144" s="7" t="s">
        <v>14</v>
      </c>
      <c r="E144" s="30">
        <f>478.8+119.7+66.5+49.88</f>
        <v>714.88</v>
      </c>
      <c r="F144" s="67"/>
      <c r="G144" s="67"/>
      <c r="H144" s="67"/>
      <c r="I144" s="67"/>
    </row>
    <row r="145" spans="1:9" x14ac:dyDescent="0.25">
      <c r="A145" s="94"/>
      <c r="B145" s="46" t="s">
        <v>297</v>
      </c>
      <c r="C145" s="7" t="s">
        <v>14</v>
      </c>
      <c r="D145" s="7" t="s">
        <v>14</v>
      </c>
      <c r="E145" s="30">
        <f>360+90+50+37.5</f>
        <v>537.5</v>
      </c>
      <c r="F145" s="67"/>
      <c r="G145" s="67"/>
      <c r="H145" s="67"/>
      <c r="I145" s="67"/>
    </row>
    <row r="146" spans="1:9" x14ac:dyDescent="0.25">
      <c r="A146" s="94"/>
      <c r="B146" s="46" t="s">
        <v>298</v>
      </c>
      <c r="C146" s="7" t="s">
        <v>14</v>
      </c>
      <c r="D146" s="7" t="s">
        <v>14</v>
      </c>
      <c r="E146" s="30">
        <f>20+6.18+2.91+2.18</f>
        <v>31.27</v>
      </c>
      <c r="F146" s="67"/>
      <c r="G146" s="67"/>
      <c r="H146" s="67"/>
      <c r="I146" s="67"/>
    </row>
    <row r="147" spans="1:9" x14ac:dyDescent="0.25">
      <c r="A147" s="94"/>
      <c r="B147" s="46" t="s">
        <v>299</v>
      </c>
      <c r="C147" s="7" t="s">
        <v>14</v>
      </c>
      <c r="D147" s="7" t="s">
        <v>14</v>
      </c>
      <c r="E147" s="30">
        <f>114+35.21+16.58+12.43</f>
        <v>178.22000000000003</v>
      </c>
      <c r="F147" s="67"/>
      <c r="G147" s="67"/>
      <c r="H147" s="67"/>
      <c r="I147" s="67"/>
    </row>
    <row r="148" spans="1:9" x14ac:dyDescent="0.25">
      <c r="A148" s="94"/>
      <c r="B148" s="40" t="s">
        <v>125</v>
      </c>
      <c r="C148" s="7" t="s">
        <v>14</v>
      </c>
      <c r="D148" s="7" t="s">
        <v>14</v>
      </c>
      <c r="E148" s="30">
        <f>700+216.23+101.8+76.35</f>
        <v>1094.3799999999999</v>
      </c>
      <c r="F148" s="67"/>
      <c r="G148" s="67"/>
      <c r="H148" s="67"/>
      <c r="I148" s="67"/>
    </row>
    <row r="149" spans="1:9" x14ac:dyDescent="0.25">
      <c r="A149" s="94"/>
      <c r="B149" s="40" t="s">
        <v>129</v>
      </c>
      <c r="C149" s="7" t="s">
        <v>14</v>
      </c>
      <c r="D149" s="7" t="s">
        <v>14</v>
      </c>
      <c r="E149" s="30">
        <f>700+175+97.22+72.92</f>
        <v>1045.1400000000001</v>
      </c>
      <c r="F149" s="67"/>
      <c r="G149" s="67"/>
      <c r="H149" s="67"/>
      <c r="I149" s="67"/>
    </row>
    <row r="150" spans="1:9" x14ac:dyDescent="0.25">
      <c r="A150" s="94"/>
      <c r="B150" s="40" t="s">
        <v>126</v>
      </c>
      <c r="C150" s="7" t="s">
        <v>14</v>
      </c>
      <c r="D150" s="7" t="s">
        <v>14</v>
      </c>
      <c r="E150" s="30">
        <f>700+216.23+101.8+76.35</f>
        <v>1094.3799999999999</v>
      </c>
      <c r="F150" s="67"/>
      <c r="G150" s="67"/>
      <c r="H150" s="67"/>
      <c r="I150" s="67"/>
    </row>
    <row r="151" spans="1:9" x14ac:dyDescent="0.25">
      <c r="A151" s="94"/>
      <c r="B151" s="40" t="s">
        <v>127</v>
      </c>
      <c r="C151" s="7" t="s">
        <v>14</v>
      </c>
      <c r="D151" s="7" t="s">
        <v>14</v>
      </c>
      <c r="E151" s="30">
        <f>900+278.01+130.89+98.17</f>
        <v>1407.0700000000002</v>
      </c>
      <c r="F151" s="67"/>
      <c r="G151" s="67"/>
      <c r="H151" s="67"/>
      <c r="I151" s="67"/>
    </row>
    <row r="152" spans="1:9" x14ac:dyDescent="0.25">
      <c r="A152" s="95"/>
      <c r="B152" s="40" t="s">
        <v>128</v>
      </c>
      <c r="C152" s="7" t="s">
        <v>14</v>
      </c>
      <c r="D152" s="7" t="s">
        <v>14</v>
      </c>
      <c r="E152" s="30">
        <f>700+216.23+101.8+76.35</f>
        <v>1094.3799999999999</v>
      </c>
      <c r="F152" s="67"/>
      <c r="G152" s="67"/>
      <c r="H152" s="67"/>
      <c r="I152" s="67"/>
    </row>
    <row r="153" spans="1:9" x14ac:dyDescent="0.25">
      <c r="A153" s="93"/>
      <c r="B153" s="46" t="s">
        <v>300</v>
      </c>
      <c r="C153" s="7" t="s">
        <v>14</v>
      </c>
      <c r="D153" s="7" t="s">
        <v>14</v>
      </c>
      <c r="E153" s="30">
        <f>1052.7+184.36+93.11+69.83</f>
        <v>1399.9999999999998</v>
      </c>
      <c r="F153" s="67" t="s">
        <v>58</v>
      </c>
      <c r="G153" s="67"/>
      <c r="H153" s="67"/>
      <c r="I153" s="67"/>
    </row>
    <row r="154" spans="1:9" x14ac:dyDescent="0.25">
      <c r="A154" s="94"/>
      <c r="B154" s="46" t="s">
        <v>301</v>
      </c>
      <c r="C154" s="7" t="s">
        <v>14</v>
      </c>
      <c r="D154" s="7" t="s">
        <v>14</v>
      </c>
      <c r="E154" s="30">
        <f>526.34+92.18+46.56+34.92</f>
        <v>699.99999999999989</v>
      </c>
      <c r="F154" s="67"/>
      <c r="G154" s="67"/>
      <c r="H154" s="67"/>
      <c r="I154" s="67"/>
    </row>
    <row r="155" spans="1:9" x14ac:dyDescent="0.25">
      <c r="A155" s="94"/>
      <c r="B155" s="46" t="s">
        <v>302</v>
      </c>
      <c r="C155" s="7" t="s">
        <v>14</v>
      </c>
      <c r="D155" s="7" t="s">
        <v>14</v>
      </c>
      <c r="E155" s="30">
        <f>451.15+79.01+39.91+29.93</f>
        <v>599.99999999999989</v>
      </c>
      <c r="F155" s="67"/>
      <c r="G155" s="67"/>
      <c r="H155" s="67"/>
      <c r="I155" s="67"/>
    </row>
    <row r="156" spans="1:9" x14ac:dyDescent="0.25">
      <c r="A156" s="94"/>
      <c r="B156" s="46" t="s">
        <v>303</v>
      </c>
      <c r="C156" s="7" t="s">
        <v>14</v>
      </c>
      <c r="D156" s="7" t="s">
        <v>14</v>
      </c>
      <c r="E156" s="30">
        <f>451.15+79.01+39.91+29.93</f>
        <v>599.99999999999989</v>
      </c>
      <c r="F156" s="67"/>
      <c r="G156" s="67"/>
      <c r="H156" s="67"/>
      <c r="I156" s="67"/>
    </row>
    <row r="157" spans="1:9" x14ac:dyDescent="0.25">
      <c r="A157" s="94"/>
      <c r="B157" s="46" t="s">
        <v>304</v>
      </c>
      <c r="C157" s="7" t="s">
        <v>14</v>
      </c>
      <c r="D157" s="7" t="s">
        <v>14</v>
      </c>
      <c r="E157" s="30">
        <f>250+43.78+22.11+16.58</f>
        <v>332.46999999999997</v>
      </c>
      <c r="F157" s="67"/>
      <c r="G157" s="67"/>
      <c r="H157" s="67"/>
      <c r="I157" s="67"/>
    </row>
    <row r="158" spans="1:9" x14ac:dyDescent="0.25">
      <c r="A158" s="94"/>
      <c r="B158" s="46" t="s">
        <v>305</v>
      </c>
      <c r="C158" s="7" t="s">
        <v>14</v>
      </c>
      <c r="D158" s="7" t="s">
        <v>14</v>
      </c>
      <c r="E158" s="30">
        <f>451.15+79.01+39.91+29.93</f>
        <v>599.99999999999989</v>
      </c>
      <c r="F158" s="67"/>
      <c r="G158" s="67"/>
      <c r="H158" s="67"/>
      <c r="I158" s="67"/>
    </row>
    <row r="159" spans="1:9" x14ac:dyDescent="0.25">
      <c r="A159" s="94"/>
      <c r="B159" s="46" t="s">
        <v>306</v>
      </c>
      <c r="C159" s="7" t="s">
        <v>14</v>
      </c>
      <c r="D159" s="7" t="s">
        <v>14</v>
      </c>
      <c r="E159" s="30">
        <f>445.4+84.76+39.91+29.93</f>
        <v>599.99999999999989</v>
      </c>
      <c r="F159" s="67"/>
      <c r="G159" s="67"/>
      <c r="H159" s="67"/>
      <c r="I159" s="67"/>
    </row>
    <row r="160" spans="1:9" x14ac:dyDescent="0.25">
      <c r="A160" s="94"/>
      <c r="B160" s="46" t="s">
        <v>307</v>
      </c>
      <c r="C160" s="7" t="s">
        <v>14</v>
      </c>
      <c r="D160" s="7" t="s">
        <v>14</v>
      </c>
      <c r="E160" s="30">
        <f>451.15+79.01+39.91+29.93</f>
        <v>599.99999999999989</v>
      </c>
      <c r="F160" s="67"/>
      <c r="G160" s="67"/>
      <c r="H160" s="67"/>
      <c r="I160" s="67"/>
    </row>
    <row r="161" spans="1:9" x14ac:dyDescent="0.25">
      <c r="A161" s="94"/>
      <c r="B161" s="46" t="s">
        <v>167</v>
      </c>
      <c r="C161" s="7" t="s">
        <v>14</v>
      </c>
      <c r="D161" s="7" t="s">
        <v>14</v>
      </c>
      <c r="E161" s="30">
        <f>2014.77+315.75+175.42+131.56+458.33+71.83+39.91+29.93</f>
        <v>3237.4999999999995</v>
      </c>
      <c r="F161" s="67"/>
      <c r="G161" s="67"/>
      <c r="H161" s="67"/>
      <c r="I161" s="67"/>
    </row>
    <row r="162" spans="1:9" x14ac:dyDescent="0.25">
      <c r="A162" s="94"/>
      <c r="B162" s="46" t="s">
        <v>168</v>
      </c>
      <c r="C162" s="7" t="s">
        <v>14</v>
      </c>
      <c r="D162" s="7" t="s">
        <v>14</v>
      </c>
      <c r="E162" s="30">
        <f>1983.2+347.32+175.42+131.56+451.15+79.01+39.91+29.93</f>
        <v>3237.5</v>
      </c>
      <c r="F162" s="67"/>
      <c r="G162" s="67"/>
      <c r="H162" s="67"/>
      <c r="I162" s="67"/>
    </row>
    <row r="163" spans="1:9" x14ac:dyDescent="0.25">
      <c r="A163" s="94"/>
      <c r="B163" s="46" t="s">
        <v>169</v>
      </c>
      <c r="C163" s="7" t="s">
        <v>14</v>
      </c>
      <c r="D163" s="7" t="s">
        <v>14</v>
      </c>
      <c r="E163" s="30">
        <f>1069.46+167.6+93.11+69.83+458.33+71.83+39.91+29.93</f>
        <v>1999.9999999999998</v>
      </c>
      <c r="F163" s="67"/>
      <c r="G163" s="67"/>
      <c r="H163" s="67"/>
      <c r="I163" s="67"/>
    </row>
    <row r="164" spans="1:9" ht="14.45" customHeight="1" x14ac:dyDescent="0.25">
      <c r="A164" s="94"/>
      <c r="B164" s="46" t="s">
        <v>166</v>
      </c>
      <c r="C164" s="7" t="s">
        <v>14</v>
      </c>
      <c r="D164" s="7" t="s">
        <v>14</v>
      </c>
      <c r="E164" s="30">
        <f>445.4+84.76+39.91+29.93</f>
        <v>599.99999999999989</v>
      </c>
      <c r="F164" s="67"/>
      <c r="G164" s="67"/>
      <c r="H164" s="67"/>
      <c r="I164" s="67"/>
    </row>
    <row r="165" spans="1:9" ht="14.45" customHeight="1" x14ac:dyDescent="0.25">
      <c r="A165" s="94"/>
      <c r="B165" s="46" t="s">
        <v>308</v>
      </c>
      <c r="C165" s="7" t="s">
        <v>14</v>
      </c>
      <c r="D165" s="7" t="s">
        <v>14</v>
      </c>
      <c r="E165" s="30">
        <f>250+43.78+22.11+16.58</f>
        <v>332.46999999999997</v>
      </c>
      <c r="F165" s="67"/>
      <c r="G165" s="67"/>
      <c r="H165" s="67"/>
      <c r="I165" s="67"/>
    </row>
    <row r="166" spans="1:9" ht="14.45" customHeight="1" x14ac:dyDescent="0.25">
      <c r="A166" s="94"/>
      <c r="B166" s="46" t="s">
        <v>309</v>
      </c>
      <c r="C166" s="7" t="s">
        <v>14</v>
      </c>
      <c r="D166" s="7" t="s">
        <v>14</v>
      </c>
      <c r="E166" s="30">
        <f>451.15+79.01+39.91+29.93</f>
        <v>599.99999999999989</v>
      </c>
      <c r="F166" s="67"/>
      <c r="G166" s="67"/>
      <c r="H166" s="67"/>
      <c r="I166" s="67"/>
    </row>
    <row r="167" spans="1:9" ht="14.45" customHeight="1" x14ac:dyDescent="0.25">
      <c r="A167" s="95"/>
      <c r="B167" s="46" t="s">
        <v>170</v>
      </c>
      <c r="C167" s="7" t="s">
        <v>14</v>
      </c>
      <c r="D167" s="7" t="s">
        <v>14</v>
      </c>
      <c r="E167" s="30">
        <f>900.77+141.16+78.42+58.82</f>
        <v>1179.17</v>
      </c>
      <c r="F167" s="67"/>
      <c r="G167" s="67"/>
      <c r="H167" s="67"/>
      <c r="I167" s="67"/>
    </row>
    <row r="168" spans="1:9" x14ac:dyDescent="0.25">
      <c r="A168" s="93"/>
      <c r="B168" s="47" t="s">
        <v>298</v>
      </c>
      <c r="C168" s="7" t="s">
        <v>14</v>
      </c>
      <c r="D168" s="7" t="s">
        <v>14</v>
      </c>
      <c r="E168" s="30">
        <f>38.44+11.87+5.59+4.19</f>
        <v>60.089999999999989</v>
      </c>
      <c r="F168" s="69" t="s">
        <v>310</v>
      </c>
      <c r="G168" s="70"/>
      <c r="H168" s="70"/>
      <c r="I168" s="71"/>
    </row>
    <row r="169" spans="1:9" x14ac:dyDescent="0.25">
      <c r="A169" s="95"/>
      <c r="B169" s="47" t="s">
        <v>311</v>
      </c>
      <c r="C169" s="7" t="s">
        <v>14</v>
      </c>
      <c r="D169" s="7" t="s">
        <v>14</v>
      </c>
      <c r="E169" s="30">
        <v>126.22</v>
      </c>
      <c r="F169" s="72"/>
      <c r="G169" s="73"/>
      <c r="H169" s="73"/>
      <c r="I169" s="74"/>
    </row>
    <row r="170" spans="1:9" x14ac:dyDescent="0.25">
      <c r="A170" s="77" t="s">
        <v>53</v>
      </c>
      <c r="B170" s="77"/>
      <c r="C170" s="77"/>
      <c r="D170" s="77"/>
      <c r="E170" s="18">
        <f>SUM(E128:E169)</f>
        <v>37801.449999999997</v>
      </c>
      <c r="F170" s="68"/>
      <c r="G170" s="68"/>
      <c r="H170" s="68"/>
      <c r="I170" s="68"/>
    </row>
    <row r="171" spans="1:9" ht="16.149999999999999" customHeight="1" x14ac:dyDescent="0.25">
      <c r="A171" s="81" t="s">
        <v>27</v>
      </c>
      <c r="B171" s="82"/>
      <c r="C171" s="87">
        <v>59624928052</v>
      </c>
      <c r="D171" s="88"/>
      <c r="E171" s="38">
        <f>134700.77+81539.02+452551.72</f>
        <v>668791.51</v>
      </c>
      <c r="F171" s="7">
        <v>3111</v>
      </c>
      <c r="G171" s="67" t="s">
        <v>48</v>
      </c>
      <c r="H171" s="67"/>
      <c r="I171" s="67"/>
    </row>
    <row r="172" spans="1:9" x14ac:dyDescent="0.25">
      <c r="A172" s="83"/>
      <c r="B172" s="84"/>
      <c r="C172" s="89"/>
      <c r="D172" s="90"/>
      <c r="E172" s="38">
        <v>4492.67</v>
      </c>
      <c r="F172" s="7">
        <v>3121</v>
      </c>
      <c r="G172" s="67" t="s">
        <v>49</v>
      </c>
      <c r="H172" s="67"/>
      <c r="I172" s="67"/>
    </row>
    <row r="173" spans="1:9" x14ac:dyDescent="0.25">
      <c r="A173" s="83"/>
      <c r="B173" s="84"/>
      <c r="C173" s="89"/>
      <c r="D173" s="90"/>
      <c r="E173" s="38">
        <v>108842.6</v>
      </c>
      <c r="F173" s="7">
        <v>3132</v>
      </c>
      <c r="G173" s="67" t="s">
        <v>50</v>
      </c>
      <c r="H173" s="67"/>
      <c r="I173" s="67"/>
    </row>
    <row r="174" spans="1:9" x14ac:dyDescent="0.25">
      <c r="A174" s="83"/>
      <c r="B174" s="84"/>
      <c r="C174" s="89"/>
      <c r="D174" s="90"/>
      <c r="E174" s="38">
        <v>4708.7700000000004</v>
      </c>
      <c r="F174" s="7">
        <v>3212</v>
      </c>
      <c r="G174" s="67" t="s">
        <v>51</v>
      </c>
      <c r="H174" s="67"/>
      <c r="I174" s="67"/>
    </row>
    <row r="175" spans="1:9" ht="30.6" customHeight="1" x14ac:dyDescent="0.25">
      <c r="A175" s="83"/>
      <c r="B175" s="84"/>
      <c r="C175" s="89"/>
      <c r="D175" s="90"/>
      <c r="E175" s="38">
        <v>504</v>
      </c>
      <c r="F175" s="7">
        <v>3295</v>
      </c>
      <c r="G175" s="78" t="s">
        <v>88</v>
      </c>
      <c r="H175" s="79"/>
      <c r="I175" s="80"/>
    </row>
    <row r="176" spans="1:9" x14ac:dyDescent="0.25">
      <c r="A176" s="83"/>
      <c r="B176" s="84"/>
      <c r="C176" s="89"/>
      <c r="D176" s="90"/>
      <c r="E176" s="38">
        <v>33627.79</v>
      </c>
      <c r="F176" s="7">
        <v>3211</v>
      </c>
      <c r="G176" s="67" t="s">
        <v>28</v>
      </c>
      <c r="H176" s="67"/>
      <c r="I176" s="67"/>
    </row>
    <row r="177" spans="1:10" ht="18" customHeight="1" x14ac:dyDescent="0.25">
      <c r="A177" s="83"/>
      <c r="B177" s="84"/>
      <c r="C177" s="89"/>
      <c r="D177" s="90"/>
      <c r="E177" s="38">
        <v>0</v>
      </c>
      <c r="F177" s="7">
        <v>3211</v>
      </c>
      <c r="G177" s="67" t="s">
        <v>67</v>
      </c>
      <c r="H177" s="67"/>
      <c r="I177" s="67"/>
    </row>
    <row r="178" spans="1:10" ht="28.15" customHeight="1" x14ac:dyDescent="0.25">
      <c r="A178" s="85"/>
      <c r="B178" s="86"/>
      <c r="C178" s="91"/>
      <c r="D178" s="92"/>
      <c r="E178" s="38">
        <f>213+3624+3136+906+967+14.75+14.59+9.81+10+9.78+15.08</f>
        <v>8920.01</v>
      </c>
      <c r="F178" s="7">
        <v>3241</v>
      </c>
      <c r="G178" s="67" t="s">
        <v>89</v>
      </c>
      <c r="H178" s="67"/>
      <c r="I178" s="67"/>
      <c r="J178" s="19"/>
    </row>
    <row r="179" spans="1:10" ht="24.6" customHeight="1" x14ac:dyDescent="0.25">
      <c r="A179" s="77" t="s">
        <v>54</v>
      </c>
      <c r="B179" s="77"/>
      <c r="C179" s="77"/>
      <c r="D179" s="77"/>
      <c r="E179" s="18">
        <f>SUM(E171:E178)</f>
        <v>829887.35000000009</v>
      </c>
      <c r="F179" s="76"/>
      <c r="G179" s="76"/>
      <c r="H179" s="76"/>
      <c r="I179" s="76"/>
    </row>
    <row r="180" spans="1:10" ht="24" customHeight="1" x14ac:dyDescent="0.25">
      <c r="A180" s="75" t="s">
        <v>55</v>
      </c>
      <c r="B180" s="75"/>
      <c r="C180" s="75"/>
      <c r="D180" s="75"/>
      <c r="E180" s="75"/>
      <c r="F180" s="75"/>
      <c r="G180" s="75"/>
      <c r="H180" s="75"/>
      <c r="I180" s="75"/>
    </row>
    <row r="181" spans="1:10" x14ac:dyDescent="0.25">
      <c r="A181" s="19"/>
      <c r="B181" s="19"/>
      <c r="C181" s="19"/>
      <c r="D181" s="19"/>
      <c r="E181" s="19"/>
    </row>
    <row r="182" spans="1:10" x14ac:dyDescent="0.25">
      <c r="E182" s="2"/>
    </row>
    <row r="183" spans="1:10" x14ac:dyDescent="0.25">
      <c r="E183" s="2"/>
    </row>
    <row r="184" spans="1:10" x14ac:dyDescent="0.25">
      <c r="E184" s="2"/>
    </row>
    <row r="185" spans="1:10" x14ac:dyDescent="0.25">
      <c r="E185" s="2"/>
    </row>
    <row r="186" spans="1:10" x14ac:dyDescent="0.25">
      <c r="E186" s="2"/>
    </row>
    <row r="187" spans="1:10" x14ac:dyDescent="0.25">
      <c r="E187" s="2"/>
    </row>
    <row r="188" spans="1:10" x14ac:dyDescent="0.25">
      <c r="E188" s="2"/>
    </row>
    <row r="189" spans="1:10" x14ac:dyDescent="0.25">
      <c r="E189" s="2"/>
    </row>
    <row r="190" spans="1:10" x14ac:dyDescent="0.25">
      <c r="E190" s="2"/>
    </row>
    <row r="191" spans="1:10" x14ac:dyDescent="0.25">
      <c r="E191" s="2"/>
    </row>
    <row r="192" spans="1:10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</sheetData>
  <mergeCells count="163">
    <mergeCell ref="G133:I133"/>
    <mergeCell ref="G135:I135"/>
    <mergeCell ref="G136:I136"/>
    <mergeCell ref="G128:I128"/>
    <mergeCell ref="G115:I115"/>
    <mergeCell ref="G124:I124"/>
    <mergeCell ref="G116:I116"/>
    <mergeCell ref="G117:I117"/>
    <mergeCell ref="G68:I68"/>
    <mergeCell ref="F143:I152"/>
    <mergeCell ref="G141:I141"/>
    <mergeCell ref="G126:I126"/>
    <mergeCell ref="G69:I69"/>
    <mergeCell ref="G87:I87"/>
    <mergeCell ref="G90:I90"/>
    <mergeCell ref="G119:I119"/>
    <mergeCell ref="G91:I91"/>
    <mergeCell ref="G95:I95"/>
    <mergeCell ref="G97:I97"/>
    <mergeCell ref="G92:I92"/>
    <mergeCell ref="G93:I93"/>
    <mergeCell ref="G82:I82"/>
    <mergeCell ref="G83:I83"/>
    <mergeCell ref="G84:I84"/>
    <mergeCell ref="G120:I120"/>
    <mergeCell ref="G121:I121"/>
    <mergeCell ref="G122:I122"/>
    <mergeCell ref="G123:I123"/>
    <mergeCell ref="G142:I142"/>
    <mergeCell ref="G94:I94"/>
    <mergeCell ref="G96:I96"/>
    <mergeCell ref="G132:I132"/>
    <mergeCell ref="G64:I64"/>
    <mergeCell ref="G65:I65"/>
    <mergeCell ref="A180:I180"/>
    <mergeCell ref="F179:I179"/>
    <mergeCell ref="G176:I176"/>
    <mergeCell ref="G177:I177"/>
    <mergeCell ref="A170:D170"/>
    <mergeCell ref="G173:I173"/>
    <mergeCell ref="F170:I170"/>
    <mergeCell ref="G171:I171"/>
    <mergeCell ref="G138:I138"/>
    <mergeCell ref="G139:I139"/>
    <mergeCell ref="G175:I175"/>
    <mergeCell ref="G174:I174"/>
    <mergeCell ref="A171:B178"/>
    <mergeCell ref="A179:D179"/>
    <mergeCell ref="C171:D178"/>
    <mergeCell ref="G178:I178"/>
    <mergeCell ref="A143:A152"/>
    <mergeCell ref="A153:A167"/>
    <mergeCell ref="A168:A169"/>
    <mergeCell ref="F153:I167"/>
    <mergeCell ref="G66:I66"/>
    <mergeCell ref="G67:I67"/>
    <mergeCell ref="G60:I60"/>
    <mergeCell ref="G62:I62"/>
    <mergeCell ref="G12:I12"/>
    <mergeCell ref="G118:I118"/>
    <mergeCell ref="G172:I172"/>
    <mergeCell ref="G88:I88"/>
    <mergeCell ref="G85:I85"/>
    <mergeCell ref="G71:I71"/>
    <mergeCell ref="G79:I79"/>
    <mergeCell ref="G77:I77"/>
    <mergeCell ref="F127:I127"/>
    <mergeCell ref="G134:I134"/>
    <mergeCell ref="G137:I137"/>
    <mergeCell ref="G140:I140"/>
    <mergeCell ref="G125:I125"/>
    <mergeCell ref="F168:I169"/>
    <mergeCell ref="G70:I70"/>
    <mergeCell ref="G72:I72"/>
    <mergeCell ref="G73:I73"/>
    <mergeCell ref="G74:I74"/>
    <mergeCell ref="G89:I89"/>
    <mergeCell ref="G75:I75"/>
    <mergeCell ref="G43:I43"/>
    <mergeCell ref="G44:I44"/>
    <mergeCell ref="G76:I76"/>
    <mergeCell ref="G25:I25"/>
    <mergeCell ref="G9:I9"/>
    <mergeCell ref="G11:I11"/>
    <mergeCell ref="A127:D127"/>
    <mergeCell ref="G5:I5"/>
    <mergeCell ref="G6:I6"/>
    <mergeCell ref="G8:I8"/>
    <mergeCell ref="G13:I13"/>
    <mergeCell ref="G14:I14"/>
    <mergeCell ref="G15:I15"/>
    <mergeCell ref="G16:I16"/>
    <mergeCell ref="G18:I18"/>
    <mergeCell ref="G19:I19"/>
    <mergeCell ref="G20:I20"/>
    <mergeCell ref="G21:I21"/>
    <mergeCell ref="G22:I22"/>
    <mergeCell ref="G23:I23"/>
    <mergeCell ref="G26:I26"/>
    <mergeCell ref="G28:I28"/>
    <mergeCell ref="G54:I54"/>
    <mergeCell ref="G45:I45"/>
    <mergeCell ref="A5:C5"/>
    <mergeCell ref="G30:I30"/>
    <mergeCell ref="B1:D1"/>
    <mergeCell ref="A3:I4"/>
    <mergeCell ref="G38:I38"/>
    <mergeCell ref="G39:I39"/>
    <mergeCell ref="G40:I40"/>
    <mergeCell ref="G41:I41"/>
    <mergeCell ref="G42:I42"/>
    <mergeCell ref="G56:I56"/>
    <mergeCell ref="G57:I57"/>
    <mergeCell ref="G17:I17"/>
    <mergeCell ref="G34:I34"/>
    <mergeCell ref="G46:I46"/>
    <mergeCell ref="G50:I50"/>
    <mergeCell ref="G52:I52"/>
    <mergeCell ref="G55:I55"/>
    <mergeCell ref="G27:I27"/>
    <mergeCell ref="G10:I10"/>
    <mergeCell ref="G86:I86"/>
    <mergeCell ref="G31:I31"/>
    <mergeCell ref="G53:I53"/>
    <mergeCell ref="G33:I33"/>
    <mergeCell ref="G24:I24"/>
    <mergeCell ref="G37:I37"/>
    <mergeCell ref="G29:I29"/>
    <mergeCell ref="G48:I48"/>
    <mergeCell ref="G35:I35"/>
    <mergeCell ref="G36:I36"/>
    <mergeCell ref="G80:I80"/>
    <mergeCell ref="G81:I81"/>
    <mergeCell ref="G51:I51"/>
    <mergeCell ref="G61:I61"/>
    <mergeCell ref="G58:I58"/>
    <mergeCell ref="G59:I59"/>
    <mergeCell ref="G63:I63"/>
    <mergeCell ref="G78:I78"/>
    <mergeCell ref="G7:I7"/>
    <mergeCell ref="G49:I49"/>
    <mergeCell ref="G111:I111"/>
    <mergeCell ref="G98:I98"/>
    <mergeCell ref="G100:I100"/>
    <mergeCell ref="G131:I131"/>
    <mergeCell ref="G102:I102"/>
    <mergeCell ref="G130:I130"/>
    <mergeCell ref="G99:I99"/>
    <mergeCell ref="G101:I101"/>
    <mergeCell ref="G103:I103"/>
    <mergeCell ref="G104:I104"/>
    <mergeCell ref="G105:I105"/>
    <mergeCell ref="G106:I106"/>
    <mergeCell ref="G107:I107"/>
    <mergeCell ref="G108:I108"/>
    <mergeCell ref="G109:I109"/>
    <mergeCell ref="G110:I110"/>
    <mergeCell ref="G112:I112"/>
    <mergeCell ref="G113:I113"/>
    <mergeCell ref="G114:I114"/>
    <mergeCell ref="G47:I47"/>
    <mergeCell ref="G129:I129"/>
    <mergeCell ref="G32:I32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mklicek</cp:lastModifiedBy>
  <cp:lastPrinted>2024-04-18T20:45:32Z</cp:lastPrinted>
  <dcterms:created xsi:type="dcterms:W3CDTF">2024-02-14T15:26:55Z</dcterms:created>
  <dcterms:modified xsi:type="dcterms:W3CDTF">2024-10-14T17:51:57Z</dcterms:modified>
</cp:coreProperties>
</file>