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- OŽUJAK 2025\"/>
    </mc:Choice>
  </mc:AlternateContent>
  <xr:revisionPtr revIDLastSave="0" documentId="13_ncr:1_{85A011BF-20E9-4BC7-A7E0-23D5694083B0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Sheet1!$A$1:$J$3</definedName>
    <definedName name="__CDSPODNOZJE__">Sheet1!#REF!</definedName>
    <definedName name="__QRadni__">Sheet1!#REF!</definedName>
    <definedName name="_xlnm._FilterDatabase" localSheetId="0" hidden="1">Sheet1!$A$122:$J$122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9" i="1" l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1" i="1"/>
  <c r="E272" i="1"/>
  <c r="E154" i="1"/>
  <c r="E227" i="1"/>
  <c r="E153" i="1"/>
  <c r="E152" i="1"/>
  <c r="E151" i="1"/>
  <c r="E270" i="1"/>
  <c r="E150" i="1"/>
  <c r="E149" i="1"/>
  <c r="E148" i="1"/>
  <c r="E226" i="1"/>
  <c r="E225" i="1"/>
  <c r="E147" i="1"/>
  <c r="E146" i="1"/>
  <c r="E145" i="1"/>
  <c r="E144" i="1"/>
  <c r="E223" i="1"/>
  <c r="E224" i="1"/>
  <c r="E143" i="1"/>
  <c r="E142" i="1"/>
  <c r="E141" i="1"/>
  <c r="E269" i="1"/>
  <c r="E268" i="1"/>
  <c r="E222" i="1"/>
  <c r="E267" i="1"/>
  <c r="E266" i="1"/>
  <c r="E221" i="1"/>
  <c r="E265" i="1"/>
  <c r="E264" i="1"/>
  <c r="E220" i="1"/>
  <c r="E219" i="1"/>
  <c r="E218" i="1"/>
  <c r="E217" i="1"/>
  <c r="E263" i="1"/>
  <c r="E216" i="1"/>
  <c r="E262" i="1"/>
  <c r="E261" i="1"/>
  <c r="E215" i="1"/>
  <c r="E214" i="1"/>
  <c r="E213" i="1"/>
  <c r="E212" i="1"/>
  <c r="E211" i="1"/>
  <c r="E260" i="1"/>
  <c r="E210" i="1"/>
  <c r="E259" i="1"/>
  <c r="E209" i="1"/>
  <c r="E258" i="1"/>
  <c r="E208" i="1"/>
  <c r="E207" i="1"/>
  <c r="E206" i="1"/>
  <c r="E205" i="1"/>
  <c r="E257" i="1"/>
  <c r="E204" i="1"/>
  <c r="E203" i="1"/>
  <c r="E202" i="1"/>
  <c r="E201" i="1"/>
  <c r="E200" i="1"/>
  <c r="E256" i="1"/>
  <c r="E199" i="1"/>
  <c r="E198" i="1"/>
  <c r="E255" i="1"/>
  <c r="E254" i="1"/>
  <c r="E197" i="1"/>
  <c r="E196" i="1"/>
  <c r="E253" i="1"/>
  <c r="E195" i="1"/>
  <c r="E194" i="1"/>
  <c r="E193" i="1"/>
  <c r="E252" i="1"/>
  <c r="E192" i="1"/>
  <c r="E191" i="1"/>
  <c r="E251" i="1"/>
  <c r="E190" i="1"/>
  <c r="E250" i="1"/>
  <c r="E249" i="1"/>
  <c r="E189" i="1"/>
  <c r="E188" i="1"/>
  <c r="E187" i="1"/>
  <c r="E248" i="1"/>
  <c r="E186" i="1"/>
  <c r="E247" i="1"/>
  <c r="E185" i="1"/>
  <c r="E184" i="1"/>
  <c r="E183" i="1"/>
  <c r="E182" i="1"/>
  <c r="E246" i="1"/>
  <c r="E181" i="1"/>
  <c r="E180" i="1"/>
  <c r="E179" i="1"/>
  <c r="E178" i="1"/>
  <c r="E177" i="1"/>
  <c r="E176" i="1"/>
  <c r="E245" i="1"/>
  <c r="E244" i="1"/>
  <c r="E243" i="1"/>
  <c r="E242" i="1"/>
  <c r="E241" i="1"/>
  <c r="E174" i="1"/>
  <c r="E173" i="1"/>
  <c r="E240" i="1" l="1"/>
  <c r="E172" i="1"/>
  <c r="E171" i="1"/>
  <c r="E239" i="1"/>
  <c r="E170" i="1"/>
  <c r="E238" i="1"/>
  <c r="E237" i="1"/>
  <c r="E169" i="1"/>
  <c r="E168" i="1"/>
  <c r="E167" i="1"/>
  <c r="E166" i="1"/>
  <c r="E236" i="1"/>
  <c r="E165" i="1"/>
  <c r="E164" i="1"/>
  <c r="E175" i="1"/>
  <c r="E163" i="1"/>
  <c r="E162" i="1"/>
  <c r="E161" i="1"/>
  <c r="E160" i="1"/>
  <c r="E235" i="1"/>
  <c r="E159" i="1"/>
  <c r="E158" i="1"/>
  <c r="E157" i="1"/>
  <c r="E156" i="1"/>
  <c r="E234" i="1"/>
  <c r="E233" i="1"/>
  <c r="E155" i="1"/>
  <c r="E232" i="1"/>
  <c r="E140" i="1"/>
  <c r="E231" i="1"/>
  <c r="E230" i="1"/>
  <c r="E229" i="1"/>
  <c r="E228" i="1"/>
  <c r="E296" i="1" l="1"/>
  <c r="E295" i="1"/>
  <c r="E117" i="1"/>
  <c r="E110" i="1"/>
  <c r="E112" i="1"/>
  <c r="E111" i="1"/>
  <c r="E115" i="1"/>
  <c r="E139" i="1"/>
  <c r="E46" i="1" l="1"/>
  <c r="E6" i="1"/>
  <c r="E36" i="1"/>
  <c r="E14" i="1"/>
  <c r="E17" i="1"/>
  <c r="E7" i="1" l="1"/>
  <c r="E5" i="1"/>
  <c r="E122" i="1" s="1"/>
  <c r="E65" i="1"/>
  <c r="E297" i="1"/>
</calcChain>
</file>

<file path=xl/sharedStrings.xml><?xml version="1.0" encoding="utf-8"?>
<sst xmlns="http://schemas.openxmlformats.org/spreadsheetml/2006/main" count="2590" uniqueCount="836">
  <si>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</si>
  <si>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</si>
  <si>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</si>
  <si>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</si>
  <si>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</si>
  <si>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</si>
  <si>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</si>
  <si>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</si>
  <si>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</si>
  <si>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</si>
  <si>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EUR</t>
  </si>
  <si>
    <t>2025/3</t>
  </si>
  <si>
    <t>3431</t>
  </si>
  <si>
    <t>Bankarske usluge i usluge platnog prometa</t>
  </si>
  <si>
    <t>"MOSKVA" D.O.O.</t>
  </si>
  <si>
    <t>3211</t>
  </si>
  <si>
    <t>Službena putovanja</t>
  </si>
  <si>
    <t>E-TOURS D.O.O.</t>
  </si>
  <si>
    <t>11578972258</t>
  </si>
  <si>
    <t>Garićgradska, ZAGREB</t>
  </si>
  <si>
    <t>CROATIA OSIGURANJE D.D.</t>
  </si>
  <si>
    <t>26187994862</t>
  </si>
  <si>
    <t>Miramarska 22, ZAGREB</t>
  </si>
  <si>
    <t>3292</t>
  </si>
  <si>
    <t>Premije osiguranja</t>
  </si>
  <si>
    <t>HRVATSKE AUTOCESTE D.O.O. ZAGREB</t>
  </si>
  <si>
    <t>57500462912</t>
  </si>
  <si>
    <t>Ulica Stjepana Širole 4, ZAGREB</t>
  </si>
  <si>
    <t>JB Biserka Čmrlec-Kišić</t>
  </si>
  <si>
    <t>3295</t>
  </si>
  <si>
    <t>Pristojbe i naknade</t>
  </si>
  <si>
    <t>SHEIKH MOHAMMED BIN RASHID BOULEVARD, DUBAI</t>
  </si>
  <si>
    <t>3233</t>
  </si>
  <si>
    <t>Usluge promidžbe i informiranja</t>
  </si>
  <si>
    <t>BUG D.O.O.</t>
  </si>
  <si>
    <t>05461674840</t>
  </si>
  <si>
    <t>Tratinska 36, ZAGREB</t>
  </si>
  <si>
    <t>3221</t>
  </si>
  <si>
    <t>Uredski materijal i ostali materijalni rashodi</t>
  </si>
  <si>
    <t>LINKS d.o.o. - Poslovnica Koprivnica LINKS d.o.o. - Poslovnica Koprivnica</t>
  </si>
  <si>
    <t>32614011568</t>
  </si>
  <si>
    <t>Florijanski trg 10, KOPRIVNICA</t>
  </si>
  <si>
    <t>3225</t>
  </si>
  <si>
    <t>Sitni inventar i autogume</t>
  </si>
  <si>
    <t>MIPRO</t>
  </si>
  <si>
    <t>67645105540</t>
  </si>
  <si>
    <t>KRUŽNA 8/II, p.p. 303, RIJEKA</t>
  </si>
  <si>
    <t>3213</t>
  </si>
  <si>
    <t>Stručno usavršavanje zaposlenika</t>
  </si>
  <si>
    <t>PLODINE D.D.</t>
  </si>
  <si>
    <t>92510683607</t>
  </si>
  <si>
    <t>Ruziceva 29, RIJEKA</t>
  </si>
  <si>
    <t>JAVNI BILJEŽNIK MARIJA PERUČIĆ JOŠIĆ</t>
  </si>
  <si>
    <t>MDPI</t>
  </si>
  <si>
    <t>St. Alban-Anlage 66, Basel</t>
  </si>
  <si>
    <t>PRAVNI FAKULTET U SPLITU PRAVNI FAKULTET U SPLITU</t>
  </si>
  <si>
    <t>03541568700</t>
  </si>
  <si>
    <t>DOMOVINSKOG RATA 8, SPLIT</t>
  </si>
  <si>
    <t>INA D.D.</t>
  </si>
  <si>
    <t>27759560625</t>
  </si>
  <si>
    <t>Avenija V. Holjevca10, ZAGREB</t>
  </si>
  <si>
    <t>3223</t>
  </si>
  <si>
    <t>Energija</t>
  </si>
  <si>
    <t>AGENCIJA ZA KOMERCIJALNU DJELATNOST- AKD</t>
  </si>
  <si>
    <t>58843087891</t>
  </si>
  <si>
    <t>SAVSKA 31, ZAGREB</t>
  </si>
  <si>
    <t>3239</t>
  </si>
  <si>
    <t>Ostale usluge</t>
  </si>
  <si>
    <t>VADEA d.o.o.</t>
  </si>
  <si>
    <t>67631081594</t>
  </si>
  <si>
    <t>Mihanovićeva 4, VARAŽDIN</t>
  </si>
  <si>
    <t>Telemach Hrvatska d.o.o.</t>
  </si>
  <si>
    <t>70133616033</t>
  </si>
  <si>
    <t>Josipa Marohnića 1, ZAGREB</t>
  </si>
  <si>
    <t>3231</t>
  </si>
  <si>
    <t>Usluge telefona, interneta, pošte i prijevoza</t>
  </si>
  <si>
    <t>HP-HRVATSKA POŠTA D.D.</t>
  </si>
  <si>
    <t>87311810356</t>
  </si>
  <si>
    <t>JURIŠIĆEVA 13, ZAGREB</t>
  </si>
  <si>
    <t>AKADEMIJA TEHNIČKIH ZNANOSTI HRVATSKE</t>
  </si>
  <si>
    <t>89465386965</t>
  </si>
  <si>
    <t>Kačićeva 28 , p.p. 59, ZAGREB</t>
  </si>
  <si>
    <t>3294</t>
  </si>
  <si>
    <t>Članarine i norme</t>
  </si>
  <si>
    <t>JAVNI BILJEŽNIK LANA MIHINJAČ</t>
  </si>
  <si>
    <t>Caminus j.d.o.o.</t>
  </si>
  <si>
    <t>06221600831</t>
  </si>
  <si>
    <t>Janka Jurkovića 5, VARAŽDIN</t>
  </si>
  <si>
    <t>3232</t>
  </si>
  <si>
    <t>Usluge tekućeg i investicijskog održavanja</t>
  </si>
  <si>
    <t>ZAVOD ZA JAVNO ZDRAV. VARAŽDINSKE ŽUPANIJE</t>
  </si>
  <si>
    <t>20184981156</t>
  </si>
  <si>
    <t>Ivana Meštrovića 1/11, VARAŽDIN</t>
  </si>
  <si>
    <t>3236</t>
  </si>
  <si>
    <t>Zdravstvene i veterinarske usluge</t>
  </si>
  <si>
    <t>REGIONALNI TJEDNIK D.O.O.</t>
  </si>
  <si>
    <t>26676147972</t>
  </si>
  <si>
    <t>ANINA 11, VARAŽDIN</t>
  </si>
  <si>
    <t>STYRIA MEDIJSKI SERVISI d.o.o.</t>
  </si>
  <si>
    <t>29005509482</t>
  </si>
  <si>
    <t>Oreškovićeva 6H/1, ZAGREB-SLOBOŠTINA</t>
  </si>
  <si>
    <t>JAVNA VATROGASNA POSTROJBA GRADA VARAŽDINA</t>
  </si>
  <si>
    <t>31995833807</t>
  </si>
  <si>
    <t>TRENKOVA 44, VARAŽDIN</t>
  </si>
  <si>
    <t>AUTOBUSNI PRIJEVOZ "DARKO-TURIST" VL. DARKO MISER</t>
  </si>
  <si>
    <t>32513587807</t>
  </si>
  <si>
    <t>Sajmišna 3, DONJA DUBRAVA</t>
  </si>
  <si>
    <t>MEDIA NOVINE d.o.o.</t>
  </si>
  <si>
    <t>37268927073</t>
  </si>
  <si>
    <t>KRALJA TOMISLAVA 2, ČAKOVEC</t>
  </si>
  <si>
    <t>CONRAD ELECTRONIC</t>
  </si>
  <si>
    <t>42992093253</t>
  </si>
  <si>
    <t>POD JELŠAMI, GROSUPJE</t>
  </si>
  <si>
    <t>4227</t>
  </si>
  <si>
    <t>Uređaji, strojevi i oprema za ostale namjene</t>
  </si>
  <si>
    <t>StatVall</t>
  </si>
  <si>
    <t>46467166334</t>
  </si>
  <si>
    <t>Ferde Rusana 154, VIROVITICA</t>
  </si>
  <si>
    <t>PREHRAMBENO-BIOTEHNOLOŠKI FAKULTET</t>
  </si>
  <si>
    <t>47824453867</t>
  </si>
  <si>
    <t>Pierottijeva ul. 6, ZAGREB</t>
  </si>
  <si>
    <t>3721</t>
  </si>
  <si>
    <t>Naknade građanima i kućanstvima u novcu</t>
  </si>
  <si>
    <t>VTV - Varaždinska televizija</t>
  </si>
  <si>
    <t>50371265075</t>
  </si>
  <si>
    <t>Kralja Petra Krešimira IV. 6A, VARAŽDIN</t>
  </si>
  <si>
    <t>AUTOSTAKLO BINGO d.o.o.</t>
  </si>
  <si>
    <t>64291636756</t>
  </si>
  <si>
    <t>ČAKOVEČKA 124, PUŠĆINE, NEDELIŠĆE</t>
  </si>
  <si>
    <t>MALTAR D.O.O.</t>
  </si>
  <si>
    <t>66734484850</t>
  </si>
  <si>
    <t>PREŠERNOVA 1, VARAŽDIN</t>
  </si>
  <si>
    <t>3241</t>
  </si>
  <si>
    <t>Naknade troškova osobama izvan radnog odnosa</t>
  </si>
  <si>
    <t>TERMOPLIN D.D. VARAŽDIN</t>
  </si>
  <si>
    <t>70140364776</t>
  </si>
  <si>
    <t>V. Špinčića 78, VARAŽDIN</t>
  </si>
  <si>
    <t>MIPCRO D.O.O.</t>
  </si>
  <si>
    <t>74266568215</t>
  </si>
  <si>
    <t>Dr. Adalberta Georgijevića 3, IVANEC</t>
  </si>
  <si>
    <t>RU- VE d.o.o.</t>
  </si>
  <si>
    <t>88470929840</t>
  </si>
  <si>
    <t>V. Nazora 10, SVETA NEDJELJA</t>
  </si>
  <si>
    <t>VARAŽDINSKE VIJESTI D.D.</t>
  </si>
  <si>
    <t>89407840770</t>
  </si>
  <si>
    <t>SUPILOVA 7B, VARAŽDIN</t>
  </si>
  <si>
    <t>GASTROCOM d.o.o.</t>
  </si>
  <si>
    <t>97020558931</t>
  </si>
  <si>
    <t>S.S. Kranjčevića 12/I, VARAŽDIN</t>
  </si>
  <si>
    <t>UNIVERSITY OF LATVIA (LATVIJAS UNIVERS.)</t>
  </si>
  <si>
    <t>Raina bulvaris 19, RIGA</t>
  </si>
  <si>
    <t>ČISTOćA D.O.O.</t>
  </si>
  <si>
    <t>02371889218</t>
  </si>
  <si>
    <t>O.Price 13, VARAŽDIN</t>
  </si>
  <si>
    <t>3234</t>
  </si>
  <si>
    <t>Komunalne usluge</t>
  </si>
  <si>
    <t>KOPRIVNIČKE VODE D.O.O.</t>
  </si>
  <si>
    <t>20998990299</t>
  </si>
  <si>
    <t>MOSNA 15a, KOPRIVNICA</t>
  </si>
  <si>
    <t>URKA d.o.o.</t>
  </si>
  <si>
    <t>28424041057</t>
  </si>
  <si>
    <t>Cernička 21, ZAGREB</t>
  </si>
  <si>
    <t>VARKOM VARAŽDIN</t>
  </si>
  <si>
    <t>39048902955</t>
  </si>
  <si>
    <t>Trg bana Jelačića 15, VARAŽDIN</t>
  </si>
  <si>
    <t>Gradsko komun. poduzeće KOMUNALAC d.o.o.</t>
  </si>
  <si>
    <t>41412434130</t>
  </si>
  <si>
    <t>Mosna 15, KOPRIVNICA</t>
  </si>
  <si>
    <t>HEP - OPSKRBA d.o.o.</t>
  </si>
  <si>
    <t>63073332379</t>
  </si>
  <si>
    <t>Ulica grada Vukovara 37, ZAGREB</t>
  </si>
  <si>
    <t>SANITACIJA d.o.o. ZAGREB</t>
  </si>
  <si>
    <t>85987734468</t>
  </si>
  <si>
    <t>TIŠINSKA ULICA 15, ZAGREB</t>
  </si>
  <si>
    <t>Julia Teamgeist</t>
  </si>
  <si>
    <t>16031445449</t>
  </si>
  <si>
    <t>Trg M. Pavlinovića 5, SPLIT</t>
  </si>
  <si>
    <t>SIGNETA d.o.o.</t>
  </si>
  <si>
    <t>30641829498</t>
  </si>
  <si>
    <t>Pantovčak 37, ZAGREB</t>
  </si>
  <si>
    <t>4241</t>
  </si>
  <si>
    <t>Knjige</t>
  </si>
  <si>
    <t>MARBIS D.O.O. ZA TURIZAM</t>
  </si>
  <si>
    <t>35515773520</t>
  </si>
  <si>
    <t>TARAŠČICE 15, KOPRIVNICA</t>
  </si>
  <si>
    <t>Filida - Putnička Agencija d.o.o.</t>
  </si>
  <si>
    <t>57524651551</t>
  </si>
  <si>
    <t>Dore Pfanove 7, ZAGREB</t>
  </si>
  <si>
    <t>BIOVIT D.O.O.</t>
  </si>
  <si>
    <t>73275412890</t>
  </si>
  <si>
    <t>Varaždinska ulica - odvojak II 15, JALKOVEC</t>
  </si>
  <si>
    <t>Plaće za redovan rad</t>
  </si>
  <si>
    <t>Doprinosi za obvezno zdravstveno osiguranje</t>
  </si>
  <si>
    <t>Naknade za prijevoz, za rad na terenu i odvojeni život</t>
  </si>
  <si>
    <t>HEP-Plin d.o.o. Osijek</t>
  </si>
  <si>
    <t>41317489366</t>
  </si>
  <si>
    <t>Ulica cara Hadrijana 7, OSIJEK</t>
  </si>
  <si>
    <t>SVEUČILIŠTE U ZAGREBU GRAFIČKI FAKULTET</t>
  </si>
  <si>
    <t>25564990903</t>
  </si>
  <si>
    <t>Getaldićeva 2, ZAGREB</t>
  </si>
  <si>
    <t>MICHEL d.o.o. za trgovinu i usluge</t>
  </si>
  <si>
    <t>26240899420</t>
  </si>
  <si>
    <t>Prilaz baruna Filipovića 15A, ZAGREB</t>
  </si>
  <si>
    <t>NŽ NOVOKEM D.O.O.</t>
  </si>
  <si>
    <t>38559099166</t>
  </si>
  <si>
    <t>Braće Radića 120, VARAŽDIN</t>
  </si>
  <si>
    <t>3224</t>
  </si>
  <si>
    <t>Materijal i dijelovi za tekuće i investicijsko održavanje</t>
  </si>
  <si>
    <t>WOW d.o.o.</t>
  </si>
  <si>
    <t>47632471278</t>
  </si>
  <si>
    <t>Marina Držića 2, VARAŽDIN</t>
  </si>
  <si>
    <t>KONTO D.O.O.</t>
  </si>
  <si>
    <t>59143170280</t>
  </si>
  <si>
    <t>Zrinska 48, POŽEGA</t>
  </si>
  <si>
    <t>3238</t>
  </si>
  <si>
    <t>Računalne usluge</t>
  </si>
  <si>
    <t>Narodne novine d.d.</t>
  </si>
  <si>
    <t>64546066176</t>
  </si>
  <si>
    <t>Savski gaj XIII. put 6, ZAGREB-NOVI ZAGREB</t>
  </si>
  <si>
    <t>MEĐIMURKA BS D.O.O.</t>
  </si>
  <si>
    <t>68372221964</t>
  </si>
  <si>
    <t>TRG REPUBLIKE 6, ČAKOVEC</t>
  </si>
  <si>
    <t>FINANCIJSKA AGENCIJA</t>
  </si>
  <si>
    <t>85821130368</t>
  </si>
  <si>
    <t>Ulica grada Vukovara 70, ZAGREB</t>
  </si>
  <si>
    <t>3299</t>
  </si>
  <si>
    <t>Ostali nespomenuti rashodi poslovanja</t>
  </si>
  <si>
    <t>LESNINA H D.O.O.PJ VARAŽDIN</t>
  </si>
  <si>
    <t>36998794856</t>
  </si>
  <si>
    <t>GOSPODARSKA BB, VARAŽDIN</t>
  </si>
  <si>
    <t>4221</t>
  </si>
  <si>
    <t>Uredska oprema i namještaj</t>
  </si>
  <si>
    <t>HRV.ZAJED.RAČUNOVOĐA I FIN. DJELATNIKA</t>
  </si>
  <si>
    <t>75508100288</t>
  </si>
  <si>
    <t>Jakova Gotovca, ZAGREB</t>
  </si>
  <si>
    <t>HRVATSKA POŠTANSKA BANKA D.D.</t>
  </si>
  <si>
    <t>87939104217</t>
  </si>
  <si>
    <t>JURIŠIĆEVA  ULICA 4, ZAGREB</t>
  </si>
  <si>
    <t>EVENT ZONA vl. ALAN MUJEZINOVIĆ</t>
  </si>
  <si>
    <t>MERIDIJANI</t>
  </si>
  <si>
    <t>MUSIC JOY, OBRT ZA USLUGE, vl. D. RIDJAN</t>
  </si>
  <si>
    <t>NORVEL obrt za savjetovanje i istraživanje</t>
  </si>
  <si>
    <t>Revvity Signals Software, Inc.</t>
  </si>
  <si>
    <t>77 4th Avenue, Waltham</t>
  </si>
  <si>
    <t>4123</t>
  </si>
  <si>
    <t>Licence</t>
  </si>
  <si>
    <t>Servis i prodaja KUPSJAK Obrat za popravak električnih aparata i trg vl.Kupsjak Zlatko</t>
  </si>
  <si>
    <t>TRANSLATERRA, obrt za prevođenje i poduku, vl. Ana Biškup</t>
  </si>
  <si>
    <t>3237</t>
  </si>
  <si>
    <t>Intelektualne i osobne usluge</t>
  </si>
  <si>
    <t>Udruženje za podršku i kreativni razvoj djece i mladih Tuzla</t>
  </si>
  <si>
    <t>MIKROTVORNICA d.o.o.</t>
  </si>
  <si>
    <t>11632409972</t>
  </si>
  <si>
    <t>Avenija Većeslava Holjevca 40, ZAGREB</t>
  </si>
  <si>
    <t>JAVNA VATROGASNA POSTROJBA GRADA KOPRIVNICE</t>
  </si>
  <si>
    <t>16767340001</t>
  </si>
  <si>
    <t>Oružanska 1, KOPRIVNICA</t>
  </si>
  <si>
    <t>RUDI-EXPRESS d.o.o.</t>
  </si>
  <si>
    <t>27683033358</t>
  </si>
  <si>
    <t>Ivana Gundulića 1, Mihovljan, ČAKOVEC</t>
  </si>
  <si>
    <t>MEDICENTAR D.O.O.</t>
  </si>
  <si>
    <t>29335485941</t>
  </si>
  <si>
    <t>Božidarevićeva 7, ZAGREB</t>
  </si>
  <si>
    <t>AUTO CENTAR KOS D.O.O.</t>
  </si>
  <si>
    <t>33437375299</t>
  </si>
  <si>
    <t>Cehovska 18, VARAŽDIN</t>
  </si>
  <si>
    <t>REVIAN PLUS j.d.o.o.</t>
  </si>
  <si>
    <t>42301755433</t>
  </si>
  <si>
    <t>Zagrebačka 70, VARAŽDIN</t>
  </si>
  <si>
    <t>3235</t>
  </si>
  <si>
    <t>Zakupnine i najamnine</t>
  </si>
  <si>
    <t>SKITNICA d.o.o.</t>
  </si>
  <si>
    <t>46827635256</t>
  </si>
  <si>
    <t>Koprivnička ulica 59, KUNOVEC BREG, KOPRIVNICA</t>
  </si>
  <si>
    <t>GRABAR D.O.O.</t>
  </si>
  <si>
    <t>64278190908</t>
  </si>
  <si>
    <t>Zagrebačka 306, VARAŽDIN</t>
  </si>
  <si>
    <t>STUDENTSKI CENTAR U VARAŽDINU</t>
  </si>
  <si>
    <t>64945507350</t>
  </si>
  <si>
    <t>Ulica kralja Petra Krešimira IV 42, VARAŽDIN</t>
  </si>
  <si>
    <t>KING ICT D.O.O.</t>
  </si>
  <si>
    <t>67001695549</t>
  </si>
  <si>
    <t>Buzinski prilaz 10, ZAGREB</t>
  </si>
  <si>
    <t>CENTAR ZA VOZILA HRVATSKE</t>
  </si>
  <si>
    <t>73294314024</t>
  </si>
  <si>
    <t>Ilica 15/1, ZAGREB</t>
  </si>
  <si>
    <t>NORTH STREET j.d.o.o.</t>
  </si>
  <si>
    <t>79340743102</t>
  </si>
  <si>
    <t>EVENTUALLY ENGLISH, obrt za poduku i prevoditeljske djelatnosti</t>
  </si>
  <si>
    <t>91939374796</t>
  </si>
  <si>
    <t>Josipa Vargovića 2, KOPRIVNICA</t>
  </si>
  <si>
    <t>GRAD ĐURĐEVAC</t>
  </si>
  <si>
    <t>98691330244</t>
  </si>
  <si>
    <t>STJEPANA RADIĆA 1, ĐURĐEVAC</t>
  </si>
  <si>
    <t>B.T.C. d..o.o.</t>
  </si>
  <si>
    <t>01260195608</t>
  </si>
  <si>
    <t>Ulica Gorčica 6, NEDELIŠĆE</t>
  </si>
  <si>
    <t>MOBITEL CENTAR ERLA Servis vl. Erlino Košćak</t>
  </si>
  <si>
    <t>06725806970</t>
  </si>
  <si>
    <t>Ulica Ivana Gundulića 6, VARAŽDIN</t>
  </si>
  <si>
    <t>KEFO d.o.o.</t>
  </si>
  <si>
    <t>09371680761</t>
  </si>
  <si>
    <t>Nikole Tesle 10, SISAK</t>
  </si>
  <si>
    <t>LINKS d.o.o.</t>
  </si>
  <si>
    <t>Ljubljanska ulica 2a, SVETA NEDELJA</t>
  </si>
  <si>
    <t>ILOčKI PODRUMI DD</t>
  </si>
  <si>
    <t>38793818363</t>
  </si>
  <si>
    <t>Dr. F. Tuđmana 72, ILOK</t>
  </si>
  <si>
    <t>ROG D.O.O.</t>
  </si>
  <si>
    <t>39483344029</t>
  </si>
  <si>
    <t>B. RADIĆA 147, VARAŽDIN</t>
  </si>
  <si>
    <t>ELCON D.O.O. VARAŽDIN</t>
  </si>
  <si>
    <t>69554624078</t>
  </si>
  <si>
    <t>Međimurska 2, VARAŽDIN</t>
  </si>
  <si>
    <t>Hanza Media d.o.o</t>
  </si>
  <si>
    <t>79517545745</t>
  </si>
  <si>
    <t>Koranska 2, ZAGREB</t>
  </si>
  <si>
    <t>DC Doctorate Paneuropean Studies</t>
  </si>
  <si>
    <t>EISENSTADT</t>
  </si>
  <si>
    <t>ODVJETNIČKO DRUŠTVO LACKOVIĆ&amp;RUKAVINA</t>
  </si>
  <si>
    <t>PODRAVSKI LIST D.O.O.</t>
  </si>
  <si>
    <t>27495866747</t>
  </si>
  <si>
    <t>Florijanski trg 15, KOPRIVNICA</t>
  </si>
  <si>
    <t>HRVATSKO DRUŠTVO SKLADATELJA (ZAMP)</t>
  </si>
  <si>
    <t>56668956985</t>
  </si>
  <si>
    <t>BERISLAVIĆEVA 9, ZAGREB</t>
  </si>
  <si>
    <t>FRAME j.d.o.o.</t>
  </si>
  <si>
    <t>80502704180</t>
  </si>
  <si>
    <t>EMILY SJAJ, obrt za čišćenje</t>
  </si>
  <si>
    <t>JB Kristian Hukelj</t>
  </si>
  <si>
    <t>OPG ZDRAVKO PRUGOVEČKI, RURALNA KUĆA</t>
  </si>
  <si>
    <t>3WAY, DRUŽBA ZA RAZVOJ, INŽENIRING IN NAPREDNE TEHNOLOGIJE D.O.O.</t>
  </si>
  <si>
    <t>Štalčeva ulica 5, MEDVODE</t>
  </si>
  <si>
    <t>JAV. BILJEŽNIK LJUBICA PAPAC</t>
  </si>
  <si>
    <t>DIMAX j.d.o.o.</t>
  </si>
  <si>
    <t>56608479548</t>
  </si>
  <si>
    <t>M. Krleže 1/2, VARAŽDIN</t>
  </si>
  <si>
    <t>BELAJ D.O.O. VARAŽDIN</t>
  </si>
  <si>
    <t>74006494666</t>
  </si>
  <si>
    <t>F. KURELCA 11, VARAŽDIN</t>
  </si>
  <si>
    <t>PROKLIMA-TIM d.o.o.</t>
  </si>
  <si>
    <t>76937815443</t>
  </si>
  <si>
    <t>Luje Naletilića 10, ZAGREB</t>
  </si>
  <si>
    <t>FORINPRO d.o.o. za zastupanje, trgovinu</t>
  </si>
  <si>
    <t>78962498209</t>
  </si>
  <si>
    <t>Ulica Davorina Bazjanca 5, ZAGREB</t>
  </si>
  <si>
    <t>GLORIOUS INTERNATIONAL JIGYOKAI</t>
  </si>
  <si>
    <t>11-GLORIOUS, 251-24 TORII-CHO, MEI, JAPAN</t>
  </si>
  <si>
    <t>LABCENTER ELECTRONICS Ltd</t>
  </si>
  <si>
    <t>21 Hardy Grange, Grassington, North Yorkshire</t>
  </si>
  <si>
    <t>LEXPERA d.o.o.</t>
  </si>
  <si>
    <t>79506290597</t>
  </si>
  <si>
    <t>Tuškanova 37, ZAGREB</t>
  </si>
  <si>
    <t>HRVATSKA GOSPODARSKA KOMORA</t>
  </si>
  <si>
    <t>85167032587</t>
  </si>
  <si>
    <t>Rooseveltov trg 2, ZAGREB</t>
  </si>
  <si>
    <t>TRAVELEGO d.o.o.</t>
  </si>
  <si>
    <t>21305989895</t>
  </si>
  <si>
    <t>Zagrebačka 30, VARAŽDIN</t>
  </si>
  <si>
    <t>PROJEKT JEDNAKO RAZVOJ D.O.O.</t>
  </si>
  <si>
    <t>09575099931</t>
  </si>
  <si>
    <t>Petrovaradinska 1, ZAGREB</t>
  </si>
  <si>
    <t>PROVEL d.o.o.</t>
  </si>
  <si>
    <t>21306940668</t>
  </si>
  <si>
    <t>Ljudevita Posavskog 43, Lug Samoborski, BREGANA</t>
  </si>
  <si>
    <t>Sveučilište Sjever</t>
  </si>
  <si>
    <t>Godina: 2025. Datum dokumenta: od 01.03.2025 do 31.03.2025.</t>
  </si>
  <si>
    <t>KATEGORIJA 1 - PRAVNE OSOBE - ukupno (EUR)</t>
  </si>
  <si>
    <t>KATEGORIJA 1 - FIZIČKE OSOBE - ukupno (EUR)</t>
  </si>
  <si>
    <t>SVEUČILIŠTE SJEVER</t>
  </si>
  <si>
    <t>Ostali rashodi za zaposlene (materijalna prava)</t>
  </si>
  <si>
    <t>Pristojbe i naknade (naknada za nezapošljavanje invalida)</t>
  </si>
  <si>
    <t>Službena putovanja (putni nalozi i mobilnosti - zaposlenici)</t>
  </si>
  <si>
    <t>Naknade troškova osobama izvan radnog odnosa (mobilnosti - studenti, ostale dolazne mobilnosti)</t>
  </si>
  <si>
    <t>KATEGORIJA 2 - FIZIČKE OSOBE - ukupno (EUR)</t>
  </si>
  <si>
    <t>GDPR</t>
  </si>
  <si>
    <t>MILAN KLJAJIN</t>
  </si>
  <si>
    <r>
      <t xml:space="preserve">Intelektualne i osobne usluge </t>
    </r>
    <r>
      <rPr>
        <sz val="8"/>
        <rFont val="Calibri"/>
        <family val="2"/>
        <charset val="238"/>
        <scheme val="minor"/>
      </rPr>
      <t>(32372 Ugovori o djelu - ukupan trošak)</t>
    </r>
  </si>
  <si>
    <t>SAVIĆ ZVONIMIR</t>
  </si>
  <si>
    <t>HOST ALEN</t>
  </si>
  <si>
    <r>
      <t>Izvješće o isplatama - po Naputku (</t>
    </r>
    <r>
      <rPr>
        <b/>
        <sz val="18"/>
        <color rgb="FFFF0000"/>
        <rFont val="Arial"/>
        <family val="2"/>
      </rPr>
      <t>OŽUJAK 2025.</t>
    </r>
    <r>
      <rPr>
        <b/>
        <sz val="18"/>
        <color indexed="8"/>
        <rFont val="Arial"/>
        <family val="2"/>
      </rPr>
      <t>)</t>
    </r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</si>
  <si>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</si>
  <si>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SEYED HOOMAN MOUSAVI-CIVIL ENGIN. JOURNAL</t>
  </si>
  <si>
    <t>Balkanska 1, BEOGRAD</t>
  </si>
  <si>
    <t>VŽ2018 d.o.o. (THE FAMILY)</t>
  </si>
  <si>
    <t>78197242725</t>
  </si>
  <si>
    <t>Braće Radića 1, Braće Radić 1</t>
  </si>
  <si>
    <t>HERMO d.o.o.</t>
  </si>
  <si>
    <t>79517967255</t>
  </si>
  <si>
    <t>Krešimira Filića 114/b, VARAŽDIN</t>
  </si>
  <si>
    <t>GASTRO-TIM d.o.o.</t>
  </si>
  <si>
    <t>64588051715</t>
  </si>
  <si>
    <t>BRAĆE RADIĆA 102, VARAŽDIN</t>
  </si>
  <si>
    <t>JULIA TEAMGEIST</t>
  </si>
  <si>
    <t>3293</t>
  </si>
  <si>
    <t>Reprezentacija</t>
  </si>
  <si>
    <t>AGROTURIZAM SELO MEKIŠI</t>
  </si>
  <si>
    <t>BEDEM, OBRT ZA UGOSTITELJSTVO</t>
  </si>
  <si>
    <t>UGOSTITELJSTVO ZRINSKI d.o.o.</t>
  </si>
  <si>
    <t>NOVI BREŽANEC 6,KOPRIVNICA</t>
  </si>
  <si>
    <t>08790759567</t>
  </si>
  <si>
    <t>Ulica Crvenog križa 9, ZAGREB</t>
  </si>
  <si>
    <t>SANTA MARIA d.o.o.</t>
  </si>
  <si>
    <t>Optujski odvojak 12, VARAŽDIN</t>
  </si>
  <si>
    <t>34336860931</t>
  </si>
  <si>
    <t>STARA POTKOVA d.o.o.</t>
  </si>
  <si>
    <t>Radoslava Cimermana 5, ZAGREB</t>
  </si>
  <si>
    <t>99718396468</t>
  </si>
  <si>
    <t>FILIA USLUGE</t>
  </si>
  <si>
    <t>03777302074</t>
  </si>
  <si>
    <t>Av. Dubrovnik 16/7, ZAGREB</t>
  </si>
  <si>
    <t>JURKO USLUGE d.o.o.</t>
  </si>
  <si>
    <t>Av. Dubrovnik 12, ZAGREB</t>
  </si>
  <si>
    <t>16756522442</t>
  </si>
  <si>
    <t>TASTY AS VICTORY d.o.o.</t>
  </si>
  <si>
    <t>07919388411</t>
  </si>
  <si>
    <t>Petrinjska 7, ZAGREB</t>
  </si>
  <si>
    <t>1.</t>
  </si>
  <si>
    <t>22.</t>
  </si>
  <si>
    <t>4.</t>
  </si>
  <si>
    <t>36.</t>
  </si>
  <si>
    <t>10.</t>
  </si>
  <si>
    <t>29.</t>
  </si>
  <si>
    <t>66.</t>
  </si>
  <si>
    <t>8.</t>
  </si>
  <si>
    <t>31.</t>
  </si>
  <si>
    <t>13.</t>
  </si>
  <si>
    <t>59.</t>
  </si>
  <si>
    <t>5.</t>
  </si>
  <si>
    <t>11.</t>
  </si>
  <si>
    <t>44.</t>
  </si>
  <si>
    <t>3.</t>
  </si>
  <si>
    <t>2.</t>
  </si>
  <si>
    <t>6.</t>
  </si>
  <si>
    <t>9.</t>
  </si>
  <si>
    <t>7.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</si>
  <si>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</si>
  <si>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</si>
  <si>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</si>
  <si>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</si>
  <si>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</si>
  <si>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</si>
  <si>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</si>
  <si>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</si>
  <si>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</si>
  <si>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</si>
  <si>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</si>
  <si>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</si>
  <si>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</si>
  <si>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</si>
  <si>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</si>
  <si>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30.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</si>
  <si>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</si>
  <si>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</si>
  <si>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</si>
  <si>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</si>
  <si>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</si>
  <si>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</si>
  <si>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</si>
  <si>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</si>
  <si>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</si>
  <si>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</si>
  <si>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</si>
  <si>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</si>
  <si>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</si>
  <si>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</si>
  <si>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</si>
  <si>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</si>
  <si>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</si>
  <si>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</si>
  <si>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</si>
  <si>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</si>
  <si>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</si>
  <si>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</si>
  <si>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</si>
  <si>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</si>
  <si>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</si>
  <si>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60.</t>
  </si>
  <si>
    <t>61.</t>
  </si>
  <si>
    <t>62.</t>
  </si>
  <si>
    <t>63.</t>
  </si>
  <si>
    <t>64.</t>
  </si>
  <si>
    <t>65.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</si>
  <si>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</si>
  <si>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</si>
  <si>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</si>
  <si>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</si>
  <si>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</si>
  <si>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</si>
  <si>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</si>
  <si>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</si>
  <si>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</si>
  <si>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</si>
  <si>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</si>
  <si>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</si>
  <si>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</si>
  <si>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</si>
  <si>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</si>
  <si>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</si>
  <si>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</si>
  <si>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</si>
  <si>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</si>
  <si>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</si>
  <si>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</si>
  <si>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</si>
  <si>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</si>
  <si>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</si>
  <si>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</si>
  <si>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</si>
  <si>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</si>
  <si>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</si>
  <si>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</si>
  <si>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</si>
  <si>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</si>
  <si>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</si>
  <si>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</si>
  <si>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</si>
  <si>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</si>
  <si>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</si>
  <si>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</si>
  <si>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</si>
  <si>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</si>
  <si>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</si>
  <si>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</si>
  <si>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</si>
  <si>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</si>
  <si>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</si>
  <si>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</si>
  <si>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</si>
  <si>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</si>
  <si>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</si>
  <si>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</si>
  <si>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</si>
  <si>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</si>
  <si>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BERGOVEC MIJO</t>
  </si>
  <si>
    <t>BURSAĆ DANIJEL</t>
  </si>
  <si>
    <t>BUTIGAN DOMAGOJ</t>
  </si>
  <si>
    <t>GAZIĆ MARIO</t>
  </si>
  <si>
    <t>JANOVIĆ ŠPIRO</t>
  </si>
  <si>
    <t>KIĐEMET - PISKAČ SPOMENKA</t>
  </si>
  <si>
    <t>LUJANAC LJILJANA</t>
  </si>
  <si>
    <t>LUKAČEVIĆ MARTA</t>
  </si>
  <si>
    <t>MARTINOVIĆ ŽELJKA</t>
  </si>
  <si>
    <t>MUNIVRANA ŠKVORC HELENA</t>
  </si>
  <si>
    <t>PAJTAK ALEN</t>
  </si>
  <si>
    <t>PROTRKA RIKARDO</t>
  </si>
  <si>
    <t>ŠEGOVIĆ IGOR</t>
  </si>
  <si>
    <t>ZEMBER SANJA</t>
  </si>
  <si>
    <t>BRGLEZ MARTINA</t>
  </si>
  <si>
    <t>DENAC ZLATKO</t>
  </si>
  <si>
    <t>GLAVAČ IVANA</t>
  </si>
  <si>
    <t>GUŽVINEC TATJANA</t>
  </si>
  <si>
    <t>HERIĆ MARIO</t>
  </si>
  <si>
    <t>HRŠAK MAJA</t>
  </si>
  <si>
    <t>HRŽENJAK ZDRAVKO</t>
  </si>
  <si>
    <t>JAMNIĆ MIROSLAV</t>
  </si>
  <si>
    <t>KANEŠIĆ IVANA</t>
  </si>
  <si>
    <t>KOLOŠA ANA</t>
  </si>
  <si>
    <t>KOVAČIĆ NIKOLA</t>
  </si>
  <si>
    <t>MARTINEC MIRJANA</t>
  </si>
  <si>
    <t>RATKOVIĆ BRANKO</t>
  </si>
  <si>
    <t>RITOŠA KRISTINA</t>
  </si>
  <si>
    <t>RUŠNJAK DRAGICA</t>
  </si>
  <si>
    <t>ŠILEC LUCIJA</t>
  </si>
  <si>
    <t>ŠTEFIĆ SANELA</t>
  </si>
  <si>
    <t>TALAŠ DAVOR</t>
  </si>
  <si>
    <t>VERONEK KRISTINA</t>
  </si>
  <si>
    <t>VLAŠIĆ DINO</t>
  </si>
  <si>
    <t>KNEZIĆ JOSIP</t>
  </si>
  <si>
    <t>BAJS ANITA</t>
  </si>
  <si>
    <t>BLAŽI ALENKA</t>
  </si>
  <si>
    <t>BOTAK LANA</t>
  </si>
  <si>
    <t>BOŽIČEVIĆ RUŽICA</t>
  </si>
  <si>
    <t>BRUNEC IVANA</t>
  </si>
  <si>
    <t>CECARKO KARMEN</t>
  </si>
  <si>
    <t>CESARIĆ VALENTINA</t>
  </si>
  <si>
    <t>CESTAR MIRELA</t>
  </si>
  <si>
    <t>ČIBARIĆ MARINA</t>
  </si>
  <si>
    <t>DARABUŠ PETRA-LANA</t>
  </si>
  <si>
    <t>HABEK BREZOVEC IVANA</t>
  </si>
  <si>
    <t>HORVAT NEVENKA</t>
  </si>
  <si>
    <t>HORVATIĆ KSENIJA</t>
  </si>
  <si>
    <t>IGREC MILJENKA</t>
  </si>
  <si>
    <t>JALŠOVEC GORDANA</t>
  </si>
  <si>
    <t>KAPITARIĆ BOŽENA</t>
  </si>
  <si>
    <t>KNOK ŠTEFANIJA</t>
  </si>
  <si>
    <t>KOČEVAR VESNA</t>
  </si>
  <si>
    <t>KOKOT MILJENKO</t>
  </si>
  <si>
    <t>KOS ZDRAVKA</t>
  </si>
  <si>
    <t>KOSANOVIĆ DORA</t>
  </si>
  <si>
    <t>KRANJEC KRISTINA</t>
  </si>
  <si>
    <t>KRIŽANEC PATRICIJA</t>
  </si>
  <si>
    <t>KRZNAREVIĆ SIMONA</t>
  </si>
  <si>
    <t>KUKEC KSENIJA</t>
  </si>
  <si>
    <t>KURTIĆ MIHAELA</t>
  </si>
  <si>
    <t>LESKOVAR KRUNOSLAV</t>
  </si>
  <si>
    <t>LOVRIĆ SANDRA</t>
  </si>
  <si>
    <t>MARKOVIĆ MAJA</t>
  </si>
  <si>
    <t>MESIĆ JASMINA</t>
  </si>
  <si>
    <t>MEŠTRIĆ ANITA</t>
  </si>
  <si>
    <t>MINĐEK SNJEŽANA</t>
  </si>
  <si>
    <t>PINTARIĆ BARBARA</t>
  </si>
  <si>
    <t>PRELOŽNJAK BOJANA</t>
  </si>
  <si>
    <t>RAJKOVIĆ KSENIJA</t>
  </si>
  <si>
    <t>SAMAC-VINTER MIHAELA</t>
  </si>
  <si>
    <t>SPIRIĆ ERIKA</t>
  </si>
  <si>
    <t>SRNEC JASMINA</t>
  </si>
  <si>
    <t>ŠIVALEC GORDANA</t>
  </si>
  <si>
    <t>ŠOBAK SNJEŽANA</t>
  </si>
  <si>
    <t>ŠTRLEK JANJA</t>
  </si>
  <si>
    <t>TELEBAR IVANA</t>
  </si>
  <si>
    <t>TURK PETRA</t>
  </si>
  <si>
    <t>VLAHOVA BILIĆ NIKOLINA</t>
  </si>
  <si>
    <t>ŽEŽELJ SLAĐANA</t>
  </si>
  <si>
    <t>FUČKAR SINIŠA</t>
  </si>
  <si>
    <t>ČEHOK IVAN</t>
  </si>
  <si>
    <t>KUDELIĆ NENAD</t>
  </si>
  <si>
    <t>VASILJ OLIVER</t>
  </si>
  <si>
    <t>BABIĆ DIJANA</t>
  </si>
  <si>
    <t>BARBARIĆ STARČEVIĆ KATARINA</t>
  </si>
  <si>
    <t>BELIGA SLOBODAN</t>
  </si>
  <si>
    <t>BJELOBABA SAŠA</t>
  </si>
  <si>
    <t>OBROVAC KARLO</t>
  </si>
  <si>
    <t>CVEK FILIP</t>
  </si>
  <si>
    <t>ĆIBARIĆ IVANA</t>
  </si>
  <si>
    <t>HORVAT ATIEH ALEKSANDRA</t>
  </si>
  <si>
    <t>KRAJNER IVANA</t>
  </si>
  <si>
    <t>STRELEC KSENIJA</t>
  </si>
  <si>
    <t>ŠEBREK DALIBOR</t>
  </si>
  <si>
    <t>ŠOLTIĆ MARTINA</t>
  </si>
  <si>
    <t>TUDIĆ ANDREA</t>
  </si>
  <si>
    <t>HORVAT BOŽIDAR</t>
  </si>
  <si>
    <t>MATKOVIĆ STJEPAN</t>
  </si>
  <si>
    <t>ZADRO KREŠO</t>
  </si>
  <si>
    <t>CEILINGER JASMINA</t>
  </si>
  <si>
    <t>DLESK IVANA</t>
  </si>
  <si>
    <t>HEREKOVIĆ DIJANA</t>
  </si>
  <si>
    <t>HORVAT JELENA</t>
  </si>
  <si>
    <t>HOZMEC BLAŽIĆ VESNA</t>
  </si>
  <si>
    <t>HRASTIĆ LJILJANA</t>
  </si>
  <si>
    <t>JAKOVIĆ-ŠKVORC IRENA</t>
  </si>
  <si>
    <t>KITNER BANIĆ VALENTINA</t>
  </si>
  <si>
    <t>KOLAČKO MARTINA</t>
  </si>
  <si>
    <t>KOŠUTAR KSENIJA</t>
  </si>
  <si>
    <t>KRALJ LJILJANA</t>
  </si>
  <si>
    <t>KROPEK DIJANA</t>
  </si>
  <si>
    <t>MAKŠAN MATEJA</t>
  </si>
  <si>
    <t>MRZLJAK JOSIPA</t>
  </si>
  <si>
    <t>NESTIĆ JULIJA</t>
  </si>
  <si>
    <t>PEJČIĆ DONATA</t>
  </si>
  <si>
    <t>PODBOJEC DUBRAVKA</t>
  </si>
  <si>
    <t>ŠEB VERICA</t>
  </si>
  <si>
    <t>ŠEBREK LORENA</t>
  </si>
  <si>
    <t>ŠKVORC MILENA</t>
  </si>
  <si>
    <t>VAĐUNEC ANDREJA</t>
  </si>
  <si>
    <t>VIZJAK ĐURĐA</t>
  </si>
  <si>
    <t>VUKALOVIĆ PUŠKADIJA MAJA</t>
  </si>
  <si>
    <t>ZRINŠČAK ANDREJA</t>
  </si>
  <si>
    <t>ŽIGNIĆ MONIKA</t>
  </si>
  <si>
    <t>MIOKOVIĆ MARKO</t>
  </si>
  <si>
    <t>GAŠIĆ MARIO</t>
  </si>
  <si>
    <t>NESEK ADAM VIŠNJA</t>
  </si>
  <si>
    <r>
      <t xml:space="preserve">Naknade ostalih troškova </t>
    </r>
    <r>
      <rPr>
        <sz val="8"/>
        <rFont val="Calibri"/>
        <family val="2"/>
        <charset val="238"/>
        <scheme val="minor"/>
      </rPr>
      <t>(32412 Naknade ostalih troškova - ukupan trošak)</t>
    </r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</si>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</sst>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indexed="8"/>
      <name val="Arial"/>
      <family val="2"/>
    </font>
    <font>
      <b/>
      <sz val="18"/>
      <color rgb="FFFF0000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/>
    </xf>
    <xf numFmtId="0" fontId="0" fillId="0" borderId="0" xfId="0" applyFill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9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left" wrapText="1"/>
    </xf>
    <xf numFmtId="4" fontId="9" fillId="0" borderId="0" xfId="0" applyNumberFormat="1" applyFont="1" applyFill="1" applyAlignment="1">
      <alignment horizontal="right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5" fillId="0" borderId="0" xfId="0" applyFont="1"/>
    <xf numFmtId="0" fontId="8" fillId="3" borderId="0" xfId="0" applyFont="1" applyFill="1" applyAlignment="1">
      <alignment horizontal="center" vertical="center"/>
    </xf>
    <xf numFmtId="4" fontId="4" fillId="0" borderId="0" xfId="0" applyNumberFormat="1" applyFont="1"/>
    <xf numFmtId="0" fontId="4" fillId="0" borderId="0" xfId="0" applyFont="1"/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/>
    <xf numFmtId="0" fontId="17" fillId="2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center" vertical="center"/>
    </xf>
    <xf numFmtId="4" fontId="10" fillId="3" borderId="0" xfId="0" applyNumberFormat="1" applyFont="1" applyFill="1"/>
    <xf numFmtId="49" fontId="9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9" fillId="0" borderId="0" xfId="0" applyNumberFormat="1" applyFont="1" applyBorder="1" applyAlignment="1">
      <alignment wrapText="1"/>
    </xf>
    <xf numFmtId="4" fontId="9" fillId="0" borderId="0" xfId="0" applyNumberFormat="1" applyFont="1" applyFill="1"/>
    <xf numFmtId="4" fontId="9" fillId="0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5" fillId="0" borderId="0" xfId="0" applyFont="1"/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8" fillId="0" borderId="0" xfId="0" applyFont="1" applyFill="1" applyAlignment="1">
      <alignment horizont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9"/>
  <sheetViews>
    <sheetView tabSelected="1" zoomScale="110" zoomScaleNormal="110" workbookViewId="0">
      <pane ySplit="4" topLeftCell="A284" activePane="bottomLeft" state="frozen"/>
      <selection pane="bottomLeft" activeCell="B294" sqref="B294"/>
    </sheetView>
  </sheetViews>
  <sheetFormatPr defaultColWidth="9.140625" defaultRowHeight="15" x14ac:dyDescent="0.25"/>
  <cols>
    <col min="1" max="1" width="7.28515625" style="29" customWidth="1"/>
    <col min="2" max="2" width="50.28515625" customWidth="1"/>
    <col min="3" max="3" width="15" style="29" customWidth="1"/>
    <col min="4" max="4" width="36.140625" customWidth="1"/>
    <col min="5" max="5" width="14.28515625" style="27" customWidth="1"/>
    <col min="6" max="6" width="6.5703125" style="29" customWidth="1"/>
    <col min="7" max="7" width="8.28515625" style="21" customWidth="1"/>
    <col min="8" max="8" width="9.5703125" style="21" customWidth="1"/>
    <col min="9" max="9" width="44.140625" customWidth="1"/>
    <col min="10" max="10" width="23.85546875" style="21" customWidth="1"/>
  </cols>
  <sheetData>
    <row r="1" spans="1:11" ht="20.25" x14ac:dyDescent="0.3">
      <c r="A1" s="43" t="s">
        <v>365</v>
      </c>
      <c r="B1" s="43"/>
      <c r="C1" s="43"/>
      <c r="D1" s="43"/>
      <c r="E1" s="43"/>
      <c r="F1" s="43"/>
      <c r="G1" s="43"/>
      <c r="J1" s="18"/>
      <c r="K1" s="1"/>
    </row>
    <row r="2" spans="1:11" ht="32.25" customHeight="1" x14ac:dyDescent="0.25">
      <c r="A2" s="44" t="s">
        <v>380</v>
      </c>
      <c r="B2" s="44"/>
      <c r="C2" s="44"/>
      <c r="D2" s="44"/>
      <c r="E2" s="44"/>
      <c r="F2" s="44"/>
      <c r="G2" s="44"/>
      <c r="H2" s="44"/>
      <c r="I2" s="44"/>
      <c r="J2" s="44"/>
    </row>
    <row r="3" spans="1:11" ht="18" customHeight="1" x14ac:dyDescent="0.25">
      <c r="A3" s="45" t="s">
        <v>366</v>
      </c>
      <c r="B3" s="45"/>
      <c r="C3" s="45"/>
      <c r="D3" s="45"/>
      <c r="E3" s="45"/>
      <c r="F3" s="45"/>
      <c r="G3" s="45"/>
      <c r="H3" s="45"/>
      <c r="I3" s="45"/>
      <c r="J3" s="45"/>
    </row>
    <row r="4" spans="1:11" s="24" customFormat="1" ht="38.25" customHeight="1" x14ac:dyDescent="0.2">
      <c r="A4" s="23" t="s">
        <v>0</v>
      </c>
      <c r="B4" s="23" t="s">
        <v>1</v>
      </c>
      <c r="C4" s="23" t="s">
        <v>2</v>
      </c>
      <c r="D4" s="23" t="s">
        <v>3</v>
      </c>
      <c r="E4" s="31" t="s">
        <v>4</v>
      </c>
      <c r="F4" s="23" t="s">
        <v>5</v>
      </c>
      <c r="G4" s="23" t="s">
        <v>9</v>
      </c>
      <c r="H4" s="23" t="s">
        <v>6</v>
      </c>
      <c r="I4" s="23" t="s">
        <v>7</v>
      </c>
      <c r="J4" s="23" t="s">
        <v>8</v>
      </c>
    </row>
    <row r="5" spans="1:11" x14ac:dyDescent="0.25">
      <c r="A5" s="37" t="s">
        <v>417</v>
      </c>
      <c r="B5" s="2" t="s">
        <v>14</v>
      </c>
      <c r="C5" s="19"/>
      <c r="D5" s="2" t="s">
        <v>383</v>
      </c>
      <c r="E5" s="17">
        <f>49.96+60.05</f>
        <v>110.00999999999999</v>
      </c>
      <c r="F5" s="19" t="s">
        <v>10</v>
      </c>
      <c r="G5" s="19" t="s">
        <v>11</v>
      </c>
      <c r="H5" s="19" t="s">
        <v>15</v>
      </c>
      <c r="I5" s="2" t="s">
        <v>16</v>
      </c>
      <c r="J5" s="19" t="s">
        <v>369</v>
      </c>
    </row>
    <row r="6" spans="1:11" x14ac:dyDescent="0.25">
      <c r="A6" s="37" t="s">
        <v>432</v>
      </c>
      <c r="B6" s="2" t="s">
        <v>17</v>
      </c>
      <c r="C6" s="19" t="s">
        <v>18</v>
      </c>
      <c r="D6" s="2" t="s">
        <v>19</v>
      </c>
      <c r="E6" s="17">
        <f>571.66+3128+90+253.68+253.68+4.5+4.5+3.76</f>
        <v>4309.78</v>
      </c>
      <c r="F6" s="19" t="s">
        <v>10</v>
      </c>
      <c r="G6" s="19" t="s">
        <v>11</v>
      </c>
      <c r="H6" s="19" t="s">
        <v>15</v>
      </c>
      <c r="I6" s="2" t="s">
        <v>16</v>
      </c>
      <c r="J6" s="19" t="s">
        <v>369</v>
      </c>
    </row>
    <row r="7" spans="1:11" x14ac:dyDescent="0.25">
      <c r="A7" s="37" t="s">
        <v>431</v>
      </c>
      <c r="B7" s="2" t="s">
        <v>20</v>
      </c>
      <c r="C7" s="19" t="s">
        <v>21</v>
      </c>
      <c r="D7" s="2" t="s">
        <v>22</v>
      </c>
      <c r="E7" s="17">
        <f>102.71+127.41+127.41</f>
        <v>357.53</v>
      </c>
      <c r="F7" s="19" t="s">
        <v>10</v>
      </c>
      <c r="G7" s="19" t="s">
        <v>11</v>
      </c>
      <c r="H7" s="19" t="s">
        <v>23</v>
      </c>
      <c r="I7" s="2" t="s">
        <v>24</v>
      </c>
      <c r="J7" s="19" t="s">
        <v>369</v>
      </c>
    </row>
    <row r="8" spans="1:11" x14ac:dyDescent="0.25">
      <c r="A8" s="37" t="s">
        <v>419</v>
      </c>
      <c r="B8" s="2" t="s">
        <v>25</v>
      </c>
      <c r="C8" s="19" t="s">
        <v>26</v>
      </c>
      <c r="D8" s="2" t="s">
        <v>27</v>
      </c>
      <c r="E8" s="17">
        <v>500</v>
      </c>
      <c r="F8" s="19" t="s">
        <v>10</v>
      </c>
      <c r="G8" s="19" t="s">
        <v>11</v>
      </c>
      <c r="H8" s="19" t="s">
        <v>15</v>
      </c>
      <c r="I8" s="2" t="s">
        <v>16</v>
      </c>
      <c r="J8" s="19" t="s">
        <v>369</v>
      </c>
    </row>
    <row r="9" spans="1:11" x14ac:dyDescent="0.25">
      <c r="A9" s="37" t="s">
        <v>428</v>
      </c>
      <c r="B9" s="2" t="s">
        <v>382</v>
      </c>
      <c r="C9" s="19"/>
      <c r="D9" s="2" t="s">
        <v>31</v>
      </c>
      <c r="E9" s="17">
        <v>1094.5</v>
      </c>
      <c r="F9" s="19" t="s">
        <v>10</v>
      </c>
      <c r="G9" s="19" t="s">
        <v>11</v>
      </c>
      <c r="H9" s="19" t="s">
        <v>32</v>
      </c>
      <c r="I9" s="2" t="s">
        <v>33</v>
      </c>
      <c r="J9" s="19" t="s">
        <v>369</v>
      </c>
    </row>
    <row r="10" spans="1:11" x14ac:dyDescent="0.25">
      <c r="A10" s="37" t="s">
        <v>433</v>
      </c>
      <c r="B10" s="2" t="s">
        <v>34</v>
      </c>
      <c r="C10" s="19" t="s">
        <v>35</v>
      </c>
      <c r="D10" s="2" t="s">
        <v>36</v>
      </c>
      <c r="E10" s="17">
        <v>57.87</v>
      </c>
      <c r="F10" s="19" t="s">
        <v>10</v>
      </c>
      <c r="G10" s="19" t="s">
        <v>11</v>
      </c>
      <c r="H10" s="19" t="s">
        <v>37</v>
      </c>
      <c r="I10" s="2" t="s">
        <v>38</v>
      </c>
      <c r="J10" s="19" t="s">
        <v>369</v>
      </c>
    </row>
    <row r="11" spans="1:11" x14ac:dyDescent="0.25">
      <c r="A11" s="37" t="s">
        <v>435</v>
      </c>
      <c r="B11" s="2" t="s">
        <v>39</v>
      </c>
      <c r="C11" s="19" t="s">
        <v>40</v>
      </c>
      <c r="D11" s="2" t="s">
        <v>41</v>
      </c>
      <c r="E11" s="17">
        <v>219.99</v>
      </c>
      <c r="F11" s="19" t="s">
        <v>10</v>
      </c>
      <c r="G11" s="19" t="s">
        <v>11</v>
      </c>
      <c r="H11" s="19" t="s">
        <v>42</v>
      </c>
      <c r="I11" s="2" t="s">
        <v>43</v>
      </c>
      <c r="J11" s="19" t="s">
        <v>369</v>
      </c>
    </row>
    <row r="12" spans="1:11" x14ac:dyDescent="0.25">
      <c r="A12" s="37" t="s">
        <v>424</v>
      </c>
      <c r="B12" s="2" t="s">
        <v>44</v>
      </c>
      <c r="C12" s="19" t="s">
        <v>45</v>
      </c>
      <c r="D12" s="2" t="s">
        <v>46</v>
      </c>
      <c r="E12" s="17">
        <v>300</v>
      </c>
      <c r="F12" s="19" t="s">
        <v>10</v>
      </c>
      <c r="G12" s="19" t="s">
        <v>11</v>
      </c>
      <c r="H12" s="19" t="s">
        <v>47</v>
      </c>
      <c r="I12" s="2" t="s">
        <v>48</v>
      </c>
      <c r="J12" s="19" t="s">
        <v>369</v>
      </c>
    </row>
    <row r="13" spans="1:11" x14ac:dyDescent="0.25">
      <c r="A13" s="37" t="s">
        <v>434</v>
      </c>
      <c r="B13" s="2" t="s">
        <v>49</v>
      </c>
      <c r="C13" s="19" t="s">
        <v>50</v>
      </c>
      <c r="D13" s="2" t="s">
        <v>51</v>
      </c>
      <c r="E13" s="17">
        <v>11.2</v>
      </c>
      <c r="F13" s="19" t="s">
        <v>10</v>
      </c>
      <c r="G13" s="19" t="s">
        <v>11</v>
      </c>
      <c r="H13" s="19" t="s">
        <v>37</v>
      </c>
      <c r="I13" s="2" t="s">
        <v>38</v>
      </c>
      <c r="J13" s="19" t="s">
        <v>369</v>
      </c>
    </row>
    <row r="14" spans="1:11" x14ac:dyDescent="0.25">
      <c r="A14" s="37" t="s">
        <v>421</v>
      </c>
      <c r="B14" s="2" t="s">
        <v>53</v>
      </c>
      <c r="C14" s="19"/>
      <c r="D14" s="2" t="s">
        <v>54</v>
      </c>
      <c r="E14" s="17">
        <f>2381.36+2774.71+821.4+1310.08+2256.87+167.59</f>
        <v>9712.0099999999984</v>
      </c>
      <c r="F14" s="19" t="s">
        <v>10</v>
      </c>
      <c r="G14" s="19" t="s">
        <v>11</v>
      </c>
      <c r="H14" s="19" t="s">
        <v>32</v>
      </c>
      <c r="I14" s="2" t="s">
        <v>33</v>
      </c>
      <c r="J14" s="19" t="s">
        <v>369</v>
      </c>
    </row>
    <row r="15" spans="1:11" x14ac:dyDescent="0.25">
      <c r="A15" s="37" t="s">
        <v>429</v>
      </c>
      <c r="B15" s="2" t="s">
        <v>55</v>
      </c>
      <c r="C15" s="19" t="s">
        <v>56</v>
      </c>
      <c r="D15" s="2" t="s">
        <v>57</v>
      </c>
      <c r="E15" s="17">
        <v>200</v>
      </c>
      <c r="F15" s="19" t="s">
        <v>10</v>
      </c>
      <c r="G15" s="19" t="s">
        <v>11</v>
      </c>
      <c r="H15" s="19" t="s">
        <v>47</v>
      </c>
      <c r="I15" s="2" t="s">
        <v>48</v>
      </c>
      <c r="J15" s="19" t="s">
        <v>369</v>
      </c>
    </row>
    <row r="16" spans="1:11" x14ac:dyDescent="0.25">
      <c r="A16" s="37" t="s">
        <v>436</v>
      </c>
      <c r="B16" s="2" t="s">
        <v>58</v>
      </c>
      <c r="C16" s="19" t="s">
        <v>59</v>
      </c>
      <c r="D16" s="2" t="s">
        <v>60</v>
      </c>
      <c r="E16" s="17">
        <v>601.72</v>
      </c>
      <c r="F16" s="19" t="s">
        <v>10</v>
      </c>
      <c r="G16" s="19" t="s">
        <v>11</v>
      </c>
      <c r="H16" s="19" t="s">
        <v>61</v>
      </c>
      <c r="I16" s="2" t="s">
        <v>62</v>
      </c>
      <c r="J16" s="19" t="s">
        <v>369</v>
      </c>
    </row>
    <row r="17" spans="1:10" x14ac:dyDescent="0.25">
      <c r="A17" s="37" t="s">
        <v>426</v>
      </c>
      <c r="B17" s="2" t="s">
        <v>63</v>
      </c>
      <c r="C17" s="19" t="s">
        <v>64</v>
      </c>
      <c r="D17" s="2" t="s">
        <v>65</v>
      </c>
      <c r="E17" s="17">
        <f>58.5+491.4</f>
        <v>549.9</v>
      </c>
      <c r="F17" s="19" t="s">
        <v>10</v>
      </c>
      <c r="G17" s="19" t="s">
        <v>11</v>
      </c>
      <c r="H17" s="19" t="s">
        <v>66</v>
      </c>
      <c r="I17" s="2" t="s">
        <v>67</v>
      </c>
      <c r="J17" s="19" t="s">
        <v>369</v>
      </c>
    </row>
    <row r="18" spans="1:10" x14ac:dyDescent="0.25">
      <c r="A18" s="37" t="s">
        <v>437</v>
      </c>
      <c r="B18" s="2" t="s">
        <v>68</v>
      </c>
      <c r="C18" s="19" t="s">
        <v>69</v>
      </c>
      <c r="D18" s="2" t="s">
        <v>70</v>
      </c>
      <c r="E18" s="17">
        <v>2500</v>
      </c>
      <c r="F18" s="19" t="s">
        <v>10</v>
      </c>
      <c r="G18" s="19" t="s">
        <v>11</v>
      </c>
      <c r="H18" s="19" t="s">
        <v>47</v>
      </c>
      <c r="I18" s="2" t="s">
        <v>48</v>
      </c>
      <c r="J18" s="19" t="s">
        <v>369</v>
      </c>
    </row>
    <row r="19" spans="1:10" x14ac:dyDescent="0.25">
      <c r="A19" s="37" t="s">
        <v>438</v>
      </c>
      <c r="B19" s="2" t="s">
        <v>71</v>
      </c>
      <c r="C19" s="19" t="s">
        <v>72</v>
      </c>
      <c r="D19" s="2" t="s">
        <v>73</v>
      </c>
      <c r="E19" s="17">
        <v>2044.83</v>
      </c>
      <c r="F19" s="19" t="s">
        <v>10</v>
      </c>
      <c r="G19" s="19" t="s">
        <v>11</v>
      </c>
      <c r="H19" s="19" t="s">
        <v>74</v>
      </c>
      <c r="I19" s="2" t="s">
        <v>75</v>
      </c>
      <c r="J19" s="19" t="s">
        <v>369</v>
      </c>
    </row>
    <row r="20" spans="1:10" x14ac:dyDescent="0.25">
      <c r="A20" s="37" t="s">
        <v>439</v>
      </c>
      <c r="B20" s="2" t="s">
        <v>76</v>
      </c>
      <c r="C20" s="19" t="s">
        <v>77</v>
      </c>
      <c r="D20" s="2" t="s">
        <v>78</v>
      </c>
      <c r="E20" s="17">
        <v>252.98</v>
      </c>
      <c r="F20" s="19" t="s">
        <v>10</v>
      </c>
      <c r="G20" s="19" t="s">
        <v>11</v>
      </c>
      <c r="H20" s="19" t="s">
        <v>74</v>
      </c>
      <c r="I20" s="2" t="s">
        <v>75</v>
      </c>
      <c r="J20" s="19" t="s">
        <v>369</v>
      </c>
    </row>
    <row r="21" spans="1:10" x14ac:dyDescent="0.25">
      <c r="A21" s="37" t="s">
        <v>440</v>
      </c>
      <c r="B21" s="2" t="s">
        <v>79</v>
      </c>
      <c r="C21" s="19" t="s">
        <v>80</v>
      </c>
      <c r="D21" s="2" t="s">
        <v>81</v>
      </c>
      <c r="E21" s="17">
        <v>2521.6999999999998</v>
      </c>
      <c r="F21" s="19" t="s">
        <v>10</v>
      </c>
      <c r="G21" s="19" t="s">
        <v>11</v>
      </c>
      <c r="H21" s="19" t="s">
        <v>82</v>
      </c>
      <c r="I21" s="2" t="s">
        <v>83</v>
      </c>
      <c r="J21" s="19" t="s">
        <v>369</v>
      </c>
    </row>
    <row r="22" spans="1:10" x14ac:dyDescent="0.25">
      <c r="A22" s="37" t="s">
        <v>441</v>
      </c>
      <c r="B22" s="2" t="s">
        <v>85</v>
      </c>
      <c r="C22" s="19" t="s">
        <v>86</v>
      </c>
      <c r="D22" s="2" t="s">
        <v>87</v>
      </c>
      <c r="E22" s="17">
        <v>40.5</v>
      </c>
      <c r="F22" s="19" t="s">
        <v>10</v>
      </c>
      <c r="G22" s="19" t="s">
        <v>11</v>
      </c>
      <c r="H22" s="19" t="s">
        <v>88</v>
      </c>
      <c r="I22" s="2" t="s">
        <v>89</v>
      </c>
      <c r="J22" s="19" t="s">
        <v>369</v>
      </c>
    </row>
    <row r="23" spans="1:10" x14ac:dyDescent="0.25">
      <c r="A23" s="37" t="s">
        <v>442</v>
      </c>
      <c r="B23" s="2" t="s">
        <v>90</v>
      </c>
      <c r="C23" s="19" t="s">
        <v>91</v>
      </c>
      <c r="D23" s="2" t="s">
        <v>92</v>
      </c>
      <c r="E23" s="17">
        <v>210</v>
      </c>
      <c r="F23" s="19" t="s">
        <v>10</v>
      </c>
      <c r="G23" s="19" t="s">
        <v>11</v>
      </c>
      <c r="H23" s="19" t="s">
        <v>93</v>
      </c>
      <c r="I23" s="2" t="s">
        <v>94</v>
      </c>
      <c r="J23" s="19" t="s">
        <v>369</v>
      </c>
    </row>
    <row r="24" spans="1:10" x14ac:dyDescent="0.25">
      <c r="A24" s="37" t="s">
        <v>443</v>
      </c>
      <c r="B24" s="2" t="s">
        <v>95</v>
      </c>
      <c r="C24" s="19" t="s">
        <v>96</v>
      </c>
      <c r="D24" s="2" t="s">
        <v>97</v>
      </c>
      <c r="E24" s="17">
        <v>647.05999999999995</v>
      </c>
      <c r="F24" s="19" t="s">
        <v>10</v>
      </c>
      <c r="G24" s="19" t="s">
        <v>11</v>
      </c>
      <c r="H24" s="19" t="s">
        <v>32</v>
      </c>
      <c r="I24" s="2" t="s">
        <v>33</v>
      </c>
      <c r="J24" s="19" t="s">
        <v>369</v>
      </c>
    </row>
    <row r="25" spans="1:10" x14ac:dyDescent="0.25">
      <c r="A25" s="37" t="s">
        <v>444</v>
      </c>
      <c r="B25" s="2" t="s">
        <v>98</v>
      </c>
      <c r="C25" s="19" t="s">
        <v>99</v>
      </c>
      <c r="D25" s="2" t="s">
        <v>100</v>
      </c>
      <c r="E25" s="17">
        <v>44.6</v>
      </c>
      <c r="F25" s="19" t="s">
        <v>10</v>
      </c>
      <c r="G25" s="19" t="s">
        <v>11</v>
      </c>
      <c r="H25" s="19" t="s">
        <v>37</v>
      </c>
      <c r="I25" s="2" t="s">
        <v>38</v>
      </c>
      <c r="J25" s="19" t="s">
        <v>369</v>
      </c>
    </row>
    <row r="26" spans="1:10" x14ac:dyDescent="0.25">
      <c r="A26" s="37" t="s">
        <v>418</v>
      </c>
      <c r="B26" s="2" t="s">
        <v>101</v>
      </c>
      <c r="C26" s="19" t="s">
        <v>102</v>
      </c>
      <c r="D26" s="2" t="s">
        <v>103</v>
      </c>
      <c r="E26" s="17">
        <v>100</v>
      </c>
      <c r="F26" s="19" t="s">
        <v>10</v>
      </c>
      <c r="G26" s="19" t="s">
        <v>11</v>
      </c>
      <c r="H26" s="19" t="s">
        <v>88</v>
      </c>
      <c r="I26" s="2" t="s">
        <v>89</v>
      </c>
      <c r="J26" s="19" t="s">
        <v>369</v>
      </c>
    </row>
    <row r="27" spans="1:10" x14ac:dyDescent="0.25">
      <c r="A27" s="37" t="s">
        <v>445</v>
      </c>
      <c r="B27" s="2" t="s">
        <v>104</v>
      </c>
      <c r="C27" s="19" t="s">
        <v>105</v>
      </c>
      <c r="D27" s="2" t="s">
        <v>106</v>
      </c>
      <c r="E27" s="17">
        <v>450</v>
      </c>
      <c r="F27" s="19" t="s">
        <v>10</v>
      </c>
      <c r="G27" s="19" t="s">
        <v>11</v>
      </c>
      <c r="H27" s="19" t="s">
        <v>74</v>
      </c>
      <c r="I27" s="2" t="s">
        <v>75</v>
      </c>
      <c r="J27" s="19" t="s">
        <v>369</v>
      </c>
    </row>
    <row r="28" spans="1:10" x14ac:dyDescent="0.25">
      <c r="A28" s="37" t="s">
        <v>446</v>
      </c>
      <c r="B28" s="2" t="s">
        <v>107</v>
      </c>
      <c r="C28" s="19" t="s">
        <v>108</v>
      </c>
      <c r="D28" s="2" t="s">
        <v>109</v>
      </c>
      <c r="E28" s="17">
        <v>187.5</v>
      </c>
      <c r="F28" s="19" t="s">
        <v>10</v>
      </c>
      <c r="G28" s="19" t="s">
        <v>11</v>
      </c>
      <c r="H28" s="19" t="s">
        <v>32</v>
      </c>
      <c r="I28" s="2" t="s">
        <v>33</v>
      </c>
      <c r="J28" s="19" t="s">
        <v>369</v>
      </c>
    </row>
    <row r="29" spans="1:10" x14ac:dyDescent="0.25">
      <c r="A29" s="37" t="s">
        <v>447</v>
      </c>
      <c r="B29" s="2" t="s">
        <v>110</v>
      </c>
      <c r="C29" s="19" t="s">
        <v>111</v>
      </c>
      <c r="D29" s="2" t="s">
        <v>112</v>
      </c>
      <c r="E29" s="17">
        <v>671.1</v>
      </c>
      <c r="F29" s="19" t="s">
        <v>10</v>
      </c>
      <c r="G29" s="19" t="s">
        <v>11</v>
      </c>
      <c r="H29" s="19" t="s">
        <v>113</v>
      </c>
      <c r="I29" s="2" t="s">
        <v>114</v>
      </c>
      <c r="J29" s="19" t="s">
        <v>369</v>
      </c>
    </row>
    <row r="30" spans="1:10" x14ac:dyDescent="0.25">
      <c r="A30" s="37" t="s">
        <v>448</v>
      </c>
      <c r="B30" s="2" t="s">
        <v>115</v>
      </c>
      <c r="C30" s="19" t="s">
        <v>116</v>
      </c>
      <c r="D30" s="2" t="s">
        <v>117</v>
      </c>
      <c r="E30" s="17">
        <v>300</v>
      </c>
      <c r="F30" s="19" t="s">
        <v>10</v>
      </c>
      <c r="G30" s="19" t="s">
        <v>11</v>
      </c>
      <c r="H30" s="19" t="s">
        <v>66</v>
      </c>
      <c r="I30" s="2" t="s">
        <v>67</v>
      </c>
      <c r="J30" s="19" t="s">
        <v>369</v>
      </c>
    </row>
    <row r="31" spans="1:10" x14ac:dyDescent="0.25">
      <c r="A31" s="37" t="s">
        <v>449</v>
      </c>
      <c r="B31" s="2" t="s">
        <v>118</v>
      </c>
      <c r="C31" s="19" t="s">
        <v>119</v>
      </c>
      <c r="D31" s="2" t="s">
        <v>120</v>
      </c>
      <c r="E31" s="17">
        <v>199.08</v>
      </c>
      <c r="F31" s="19" t="s">
        <v>10</v>
      </c>
      <c r="G31" s="19" t="s">
        <v>11</v>
      </c>
      <c r="H31" s="19" t="s">
        <v>121</v>
      </c>
      <c r="I31" s="2" t="s">
        <v>122</v>
      </c>
      <c r="J31" s="19" t="s">
        <v>369</v>
      </c>
    </row>
    <row r="32" spans="1:10" x14ac:dyDescent="0.25">
      <c r="A32" s="37" t="s">
        <v>450</v>
      </c>
      <c r="B32" s="2" t="s">
        <v>123</v>
      </c>
      <c r="C32" s="19" t="s">
        <v>124</v>
      </c>
      <c r="D32" s="2" t="s">
        <v>125</v>
      </c>
      <c r="E32" s="17">
        <v>475</v>
      </c>
      <c r="F32" s="19" t="s">
        <v>10</v>
      </c>
      <c r="G32" s="19" t="s">
        <v>11</v>
      </c>
      <c r="H32" s="19" t="s">
        <v>32</v>
      </c>
      <c r="I32" s="2" t="s">
        <v>33</v>
      </c>
      <c r="J32" s="19" t="s">
        <v>369</v>
      </c>
    </row>
    <row r="33" spans="1:10" x14ac:dyDescent="0.25">
      <c r="A33" s="37" t="s">
        <v>422</v>
      </c>
      <c r="B33" s="2" t="s">
        <v>126</v>
      </c>
      <c r="C33" s="19" t="s">
        <v>127</v>
      </c>
      <c r="D33" s="2" t="s">
        <v>128</v>
      </c>
      <c r="E33" s="17">
        <v>187</v>
      </c>
      <c r="F33" s="19" t="s">
        <v>10</v>
      </c>
      <c r="G33" s="19" t="s">
        <v>11</v>
      </c>
      <c r="H33" s="19" t="s">
        <v>66</v>
      </c>
      <c r="I33" s="2" t="s">
        <v>67</v>
      </c>
      <c r="J33" s="19" t="s">
        <v>369</v>
      </c>
    </row>
    <row r="34" spans="1:10" x14ac:dyDescent="0.25">
      <c r="A34" s="37" t="s">
        <v>451</v>
      </c>
      <c r="B34" s="2" t="s">
        <v>129</v>
      </c>
      <c r="C34" s="19" t="s">
        <v>130</v>
      </c>
      <c r="D34" s="2" t="s">
        <v>131</v>
      </c>
      <c r="E34" s="17">
        <v>739</v>
      </c>
      <c r="F34" s="19" t="s">
        <v>10</v>
      </c>
      <c r="G34" s="19" t="s">
        <v>11</v>
      </c>
      <c r="H34" s="19" t="s">
        <v>132</v>
      </c>
      <c r="I34" s="2" t="s">
        <v>133</v>
      </c>
      <c r="J34" s="19" t="s">
        <v>369</v>
      </c>
    </row>
    <row r="35" spans="1:10" x14ac:dyDescent="0.25">
      <c r="A35" s="37" t="s">
        <v>425</v>
      </c>
      <c r="B35" s="2" t="s">
        <v>134</v>
      </c>
      <c r="C35" s="19" t="s">
        <v>135</v>
      </c>
      <c r="D35" s="2" t="s">
        <v>136</v>
      </c>
      <c r="E35" s="17">
        <v>237.24</v>
      </c>
      <c r="F35" s="19" t="s">
        <v>10</v>
      </c>
      <c r="G35" s="19" t="s">
        <v>11</v>
      </c>
      <c r="H35" s="19" t="s">
        <v>88</v>
      </c>
      <c r="I35" s="2" t="s">
        <v>89</v>
      </c>
      <c r="J35" s="19" t="s">
        <v>369</v>
      </c>
    </row>
    <row r="36" spans="1:10" x14ac:dyDescent="0.25">
      <c r="A36" s="37" t="s">
        <v>452</v>
      </c>
      <c r="B36" s="2" t="s">
        <v>137</v>
      </c>
      <c r="C36" s="19" t="s">
        <v>138</v>
      </c>
      <c r="D36" s="2" t="s">
        <v>139</v>
      </c>
      <c r="E36" s="17">
        <f>2580.73+2580.73</f>
        <v>5161.46</v>
      </c>
      <c r="F36" s="19" t="s">
        <v>10</v>
      </c>
      <c r="G36" s="19" t="s">
        <v>11</v>
      </c>
      <c r="H36" s="19" t="s">
        <v>66</v>
      </c>
      <c r="I36" s="2" t="s">
        <v>67</v>
      </c>
      <c r="J36" s="19" t="s">
        <v>369</v>
      </c>
    </row>
    <row r="37" spans="1:10" x14ac:dyDescent="0.25">
      <c r="A37" s="37" t="s">
        <v>453</v>
      </c>
      <c r="B37" s="2" t="s">
        <v>140</v>
      </c>
      <c r="C37" s="19" t="s">
        <v>141</v>
      </c>
      <c r="D37" s="2" t="s">
        <v>142</v>
      </c>
      <c r="E37" s="17">
        <v>660.46</v>
      </c>
      <c r="F37" s="19" t="s">
        <v>10</v>
      </c>
      <c r="G37" s="19" t="s">
        <v>11</v>
      </c>
      <c r="H37" s="19" t="s">
        <v>37</v>
      </c>
      <c r="I37" s="2" t="s">
        <v>38</v>
      </c>
      <c r="J37" s="19" t="s">
        <v>369</v>
      </c>
    </row>
    <row r="38" spans="1:10" x14ac:dyDescent="0.25">
      <c r="A38" s="37" t="s">
        <v>454</v>
      </c>
      <c r="B38" s="2" t="s">
        <v>143</v>
      </c>
      <c r="C38" s="19" t="s">
        <v>144</v>
      </c>
      <c r="D38" s="2" t="s">
        <v>145</v>
      </c>
      <c r="E38" s="17">
        <v>646.46</v>
      </c>
      <c r="F38" s="19" t="s">
        <v>10</v>
      </c>
      <c r="G38" s="19" t="s">
        <v>11</v>
      </c>
      <c r="H38" s="19" t="s">
        <v>32</v>
      </c>
      <c r="I38" s="2" t="s">
        <v>33</v>
      </c>
      <c r="J38" s="19" t="s">
        <v>369</v>
      </c>
    </row>
    <row r="39" spans="1:10" x14ac:dyDescent="0.25">
      <c r="A39" s="37" t="s">
        <v>455</v>
      </c>
      <c r="B39" s="2" t="s">
        <v>146</v>
      </c>
      <c r="C39" s="19" t="s">
        <v>147</v>
      </c>
      <c r="D39" s="2" t="s">
        <v>148</v>
      </c>
      <c r="E39" s="17">
        <v>401.16</v>
      </c>
      <c r="F39" s="19" t="s">
        <v>10</v>
      </c>
      <c r="G39" s="19" t="s">
        <v>11</v>
      </c>
      <c r="H39" s="19" t="s">
        <v>132</v>
      </c>
      <c r="I39" s="2" t="s">
        <v>133</v>
      </c>
      <c r="J39" s="19" t="s">
        <v>369</v>
      </c>
    </row>
    <row r="40" spans="1:10" x14ac:dyDescent="0.25">
      <c r="A40" s="37" t="s">
        <v>420</v>
      </c>
      <c r="B40" s="2" t="s">
        <v>149</v>
      </c>
      <c r="C40" s="19"/>
      <c r="D40" s="2" t="s">
        <v>150</v>
      </c>
      <c r="E40" s="17">
        <v>420</v>
      </c>
      <c r="F40" s="19" t="s">
        <v>10</v>
      </c>
      <c r="G40" s="19" t="s">
        <v>11</v>
      </c>
      <c r="H40" s="19" t="s">
        <v>47</v>
      </c>
      <c r="I40" s="2" t="s">
        <v>48</v>
      </c>
      <c r="J40" s="19" t="s">
        <v>369</v>
      </c>
    </row>
    <row r="41" spans="1:10" x14ac:dyDescent="0.25">
      <c r="A41" s="37" t="s">
        <v>456</v>
      </c>
      <c r="B41" s="2" t="s">
        <v>151</v>
      </c>
      <c r="C41" s="19" t="s">
        <v>152</v>
      </c>
      <c r="D41" s="2" t="s">
        <v>153</v>
      </c>
      <c r="E41" s="17">
        <v>348.39</v>
      </c>
      <c r="F41" s="19" t="s">
        <v>10</v>
      </c>
      <c r="G41" s="19" t="s">
        <v>11</v>
      </c>
      <c r="H41" s="19" t="s">
        <v>154</v>
      </c>
      <c r="I41" s="2" t="s">
        <v>155</v>
      </c>
      <c r="J41" s="19" t="s">
        <v>369</v>
      </c>
    </row>
    <row r="42" spans="1:10" x14ac:dyDescent="0.25">
      <c r="A42" s="37" t="s">
        <v>457</v>
      </c>
      <c r="B42" s="2" t="s">
        <v>156</v>
      </c>
      <c r="C42" s="19" t="s">
        <v>157</v>
      </c>
      <c r="D42" s="2" t="s">
        <v>158</v>
      </c>
      <c r="E42" s="17">
        <v>188.96</v>
      </c>
      <c r="F42" s="19" t="s">
        <v>10</v>
      </c>
      <c r="G42" s="19" t="s">
        <v>11</v>
      </c>
      <c r="H42" s="19" t="s">
        <v>154</v>
      </c>
      <c r="I42" s="2" t="s">
        <v>155</v>
      </c>
      <c r="J42" s="19" t="s">
        <v>369</v>
      </c>
    </row>
    <row r="43" spans="1:10" x14ac:dyDescent="0.25">
      <c r="A43" s="37" t="s">
        <v>458</v>
      </c>
      <c r="B43" s="2" t="s">
        <v>159</v>
      </c>
      <c r="C43" s="19" t="s">
        <v>160</v>
      </c>
      <c r="D43" s="2" t="s">
        <v>161</v>
      </c>
      <c r="E43" s="17">
        <v>80</v>
      </c>
      <c r="F43" s="19" t="s">
        <v>10</v>
      </c>
      <c r="G43" s="19" t="s">
        <v>11</v>
      </c>
      <c r="H43" s="19" t="s">
        <v>47</v>
      </c>
      <c r="I43" s="2" t="s">
        <v>48</v>
      </c>
      <c r="J43" s="19" t="s">
        <v>369</v>
      </c>
    </row>
    <row r="44" spans="1:10" x14ac:dyDescent="0.25">
      <c r="A44" s="37" t="s">
        <v>459</v>
      </c>
      <c r="B44" s="2" t="s">
        <v>162</v>
      </c>
      <c r="C44" s="19" t="s">
        <v>163</v>
      </c>
      <c r="D44" s="2" t="s">
        <v>164</v>
      </c>
      <c r="E44" s="17">
        <v>300.18</v>
      </c>
      <c r="F44" s="19" t="s">
        <v>10</v>
      </c>
      <c r="G44" s="19" t="s">
        <v>11</v>
      </c>
      <c r="H44" s="19" t="s">
        <v>154</v>
      </c>
      <c r="I44" s="2" t="s">
        <v>155</v>
      </c>
      <c r="J44" s="19" t="s">
        <v>369</v>
      </c>
    </row>
    <row r="45" spans="1:10" x14ac:dyDescent="0.25">
      <c r="A45" s="37" t="s">
        <v>460</v>
      </c>
      <c r="B45" s="2" t="s">
        <v>165</v>
      </c>
      <c r="C45" s="19" t="s">
        <v>166</v>
      </c>
      <c r="D45" s="2" t="s">
        <v>167</v>
      </c>
      <c r="E45" s="17">
        <v>549.59</v>
      </c>
      <c r="F45" s="19" t="s">
        <v>10</v>
      </c>
      <c r="G45" s="19" t="s">
        <v>11</v>
      </c>
      <c r="H45" s="19" t="s">
        <v>154</v>
      </c>
      <c r="I45" s="2" t="s">
        <v>155</v>
      </c>
      <c r="J45" s="19" t="s">
        <v>369</v>
      </c>
    </row>
    <row r="46" spans="1:10" x14ac:dyDescent="0.25">
      <c r="A46" s="37" t="s">
        <v>461</v>
      </c>
      <c r="B46" s="2" t="s">
        <v>168</v>
      </c>
      <c r="C46" s="19" t="s">
        <v>169</v>
      </c>
      <c r="D46" s="2" t="s">
        <v>170</v>
      </c>
      <c r="E46" s="17">
        <f>4599.34+66.44</f>
        <v>4665.78</v>
      </c>
      <c r="F46" s="19" t="s">
        <v>10</v>
      </c>
      <c r="G46" s="19" t="s">
        <v>11</v>
      </c>
      <c r="H46" s="19" t="s">
        <v>61</v>
      </c>
      <c r="I46" s="2" t="s">
        <v>62</v>
      </c>
      <c r="J46" s="19" t="s">
        <v>369</v>
      </c>
    </row>
    <row r="47" spans="1:10" x14ac:dyDescent="0.25">
      <c r="A47" s="37" t="s">
        <v>462</v>
      </c>
      <c r="B47" s="2" t="s">
        <v>171</v>
      </c>
      <c r="C47" s="19" t="s">
        <v>172</v>
      </c>
      <c r="D47" s="2" t="s">
        <v>173</v>
      </c>
      <c r="E47" s="17">
        <v>306.93</v>
      </c>
      <c r="F47" s="19" t="s">
        <v>10</v>
      </c>
      <c r="G47" s="19" t="s">
        <v>11</v>
      </c>
      <c r="H47" s="19" t="s">
        <v>154</v>
      </c>
      <c r="I47" s="2" t="s">
        <v>155</v>
      </c>
      <c r="J47" s="19" t="s">
        <v>369</v>
      </c>
    </row>
    <row r="48" spans="1:10" x14ac:dyDescent="0.25">
      <c r="A48" s="37" t="s">
        <v>430</v>
      </c>
      <c r="B48" s="2" t="s">
        <v>174</v>
      </c>
      <c r="C48" s="19" t="s">
        <v>175</v>
      </c>
      <c r="D48" s="2" t="s">
        <v>176</v>
      </c>
      <c r="E48" s="17">
        <v>6.25</v>
      </c>
      <c r="F48" s="19" t="s">
        <v>10</v>
      </c>
      <c r="G48" s="19" t="s">
        <v>11</v>
      </c>
      <c r="H48" s="19" t="s">
        <v>74</v>
      </c>
      <c r="I48" s="2" t="s">
        <v>75</v>
      </c>
      <c r="J48" s="19" t="s">
        <v>369</v>
      </c>
    </row>
    <row r="49" spans="1:10" x14ac:dyDescent="0.25">
      <c r="A49" s="37" t="s">
        <v>463</v>
      </c>
      <c r="B49" s="2" t="s">
        <v>177</v>
      </c>
      <c r="C49" s="19" t="s">
        <v>178</v>
      </c>
      <c r="D49" s="2" t="s">
        <v>179</v>
      </c>
      <c r="E49" s="17">
        <v>250.19</v>
      </c>
      <c r="F49" s="19" t="s">
        <v>10</v>
      </c>
      <c r="G49" s="19" t="s">
        <v>11</v>
      </c>
      <c r="H49" s="19" t="s">
        <v>180</v>
      </c>
      <c r="I49" s="2" t="s">
        <v>181</v>
      </c>
      <c r="J49" s="19" t="s">
        <v>369</v>
      </c>
    </row>
    <row r="50" spans="1:10" x14ac:dyDescent="0.25">
      <c r="A50" s="37" t="s">
        <v>464</v>
      </c>
      <c r="B50" s="2" t="s">
        <v>182</v>
      </c>
      <c r="C50" s="19" t="s">
        <v>183</v>
      </c>
      <c r="D50" s="2" t="s">
        <v>184</v>
      </c>
      <c r="E50" s="17">
        <v>680</v>
      </c>
      <c r="F50" s="19" t="s">
        <v>10</v>
      </c>
      <c r="G50" s="19" t="s">
        <v>11</v>
      </c>
      <c r="H50" s="19" t="s">
        <v>15</v>
      </c>
      <c r="I50" s="2" t="s">
        <v>16</v>
      </c>
      <c r="J50" s="19" t="s">
        <v>369</v>
      </c>
    </row>
    <row r="51" spans="1:10" x14ac:dyDescent="0.25">
      <c r="A51" s="37" t="s">
        <v>465</v>
      </c>
      <c r="B51" s="2" t="s">
        <v>182</v>
      </c>
      <c r="C51" s="19" t="s">
        <v>183</v>
      </c>
      <c r="D51" s="2" t="s">
        <v>184</v>
      </c>
      <c r="E51" s="17">
        <v>680</v>
      </c>
      <c r="F51" s="19" t="s">
        <v>10</v>
      </c>
      <c r="G51" s="19" t="s">
        <v>11</v>
      </c>
      <c r="H51" s="19" t="s">
        <v>132</v>
      </c>
      <c r="I51" s="2" t="s">
        <v>133</v>
      </c>
      <c r="J51" s="19" t="s">
        <v>369</v>
      </c>
    </row>
    <row r="52" spans="1:10" x14ac:dyDescent="0.25">
      <c r="A52" s="37" t="s">
        <v>466</v>
      </c>
      <c r="B52" s="2" t="s">
        <v>185</v>
      </c>
      <c r="C52" s="19" t="s">
        <v>186</v>
      </c>
      <c r="D52" s="2" t="s">
        <v>187</v>
      </c>
      <c r="E52" s="17">
        <v>6826.47</v>
      </c>
      <c r="F52" s="19" t="s">
        <v>10</v>
      </c>
      <c r="G52" s="19" t="s">
        <v>11</v>
      </c>
      <c r="H52" s="19" t="s">
        <v>15</v>
      </c>
      <c r="I52" s="2" t="s">
        <v>16</v>
      </c>
      <c r="J52" s="19" t="s">
        <v>369</v>
      </c>
    </row>
    <row r="53" spans="1:10" x14ac:dyDescent="0.25">
      <c r="A53" s="37" t="s">
        <v>467</v>
      </c>
      <c r="B53" s="2" t="s">
        <v>188</v>
      </c>
      <c r="C53" s="19" t="s">
        <v>189</v>
      </c>
      <c r="D53" s="2" t="s">
        <v>190</v>
      </c>
      <c r="E53" s="17">
        <v>191.95</v>
      </c>
      <c r="F53" s="19" t="s">
        <v>10</v>
      </c>
      <c r="G53" s="19" t="s">
        <v>11</v>
      </c>
      <c r="H53" s="19" t="s">
        <v>37</v>
      </c>
      <c r="I53" s="2" t="s">
        <v>38</v>
      </c>
      <c r="J53" s="19" t="s">
        <v>369</v>
      </c>
    </row>
    <row r="54" spans="1:10" x14ac:dyDescent="0.25">
      <c r="A54" s="37" t="s">
        <v>468</v>
      </c>
      <c r="B54" s="2" t="s">
        <v>194</v>
      </c>
      <c r="C54" s="19" t="s">
        <v>195</v>
      </c>
      <c r="D54" s="2" t="s">
        <v>196</v>
      </c>
      <c r="E54" s="17">
        <v>5490.62</v>
      </c>
      <c r="F54" s="19" t="s">
        <v>10</v>
      </c>
      <c r="G54" s="19" t="s">
        <v>11</v>
      </c>
      <c r="H54" s="19" t="s">
        <v>61</v>
      </c>
      <c r="I54" s="2" t="s">
        <v>62</v>
      </c>
      <c r="J54" s="19" t="s">
        <v>369</v>
      </c>
    </row>
    <row r="55" spans="1:10" x14ac:dyDescent="0.25">
      <c r="A55" s="37" t="s">
        <v>469</v>
      </c>
      <c r="B55" s="2" t="s">
        <v>197</v>
      </c>
      <c r="C55" s="19" t="s">
        <v>198</v>
      </c>
      <c r="D55" s="2" t="s">
        <v>199</v>
      </c>
      <c r="E55" s="17">
        <v>47.7</v>
      </c>
      <c r="F55" s="19" t="s">
        <v>10</v>
      </c>
      <c r="G55" s="19" t="s">
        <v>11</v>
      </c>
      <c r="H55" s="19" t="s">
        <v>121</v>
      </c>
      <c r="I55" s="2" t="s">
        <v>122</v>
      </c>
      <c r="J55" s="19" t="s">
        <v>369</v>
      </c>
    </row>
    <row r="56" spans="1:10" x14ac:dyDescent="0.25">
      <c r="A56" s="37" t="s">
        <v>470</v>
      </c>
      <c r="B56" s="2" t="s">
        <v>200</v>
      </c>
      <c r="C56" s="19" t="s">
        <v>201</v>
      </c>
      <c r="D56" s="2" t="s">
        <v>202</v>
      </c>
      <c r="E56" s="17">
        <v>2975</v>
      </c>
      <c r="F56" s="19" t="s">
        <v>10</v>
      </c>
      <c r="G56" s="19" t="s">
        <v>11</v>
      </c>
      <c r="H56" s="19" t="s">
        <v>32</v>
      </c>
      <c r="I56" s="2" t="s">
        <v>33</v>
      </c>
      <c r="J56" s="19" t="s">
        <v>369</v>
      </c>
    </row>
    <row r="57" spans="1:10" x14ac:dyDescent="0.25">
      <c r="A57" s="37" t="s">
        <v>471</v>
      </c>
      <c r="B57" s="2" t="s">
        <v>203</v>
      </c>
      <c r="C57" s="19" t="s">
        <v>204</v>
      </c>
      <c r="D57" s="2" t="s">
        <v>205</v>
      </c>
      <c r="E57" s="17">
        <v>19.13</v>
      </c>
      <c r="F57" s="19" t="s">
        <v>10</v>
      </c>
      <c r="G57" s="19" t="s">
        <v>11</v>
      </c>
      <c r="H57" s="19" t="s">
        <v>206</v>
      </c>
      <c r="I57" s="2" t="s">
        <v>207</v>
      </c>
      <c r="J57" s="19" t="s">
        <v>369</v>
      </c>
    </row>
    <row r="58" spans="1:10" x14ac:dyDescent="0.25">
      <c r="A58" s="37" t="s">
        <v>472</v>
      </c>
      <c r="B58" s="2" t="s">
        <v>208</v>
      </c>
      <c r="C58" s="19" t="s">
        <v>209</v>
      </c>
      <c r="D58" s="2" t="s">
        <v>210</v>
      </c>
      <c r="E58" s="17">
        <v>888</v>
      </c>
      <c r="F58" s="19" t="s">
        <v>10</v>
      </c>
      <c r="G58" s="19" t="s">
        <v>11</v>
      </c>
      <c r="H58" s="19" t="s">
        <v>42</v>
      </c>
      <c r="I58" s="2" t="s">
        <v>43</v>
      </c>
      <c r="J58" s="19" t="s">
        <v>369</v>
      </c>
    </row>
    <row r="59" spans="1:10" x14ac:dyDescent="0.25">
      <c r="A59" s="37" t="s">
        <v>473</v>
      </c>
      <c r="B59" s="2" t="s">
        <v>211</v>
      </c>
      <c r="C59" s="19" t="s">
        <v>212</v>
      </c>
      <c r="D59" s="2" t="s">
        <v>213</v>
      </c>
      <c r="E59" s="17">
        <v>1875</v>
      </c>
      <c r="F59" s="19" t="s">
        <v>10</v>
      </c>
      <c r="G59" s="19" t="s">
        <v>11</v>
      </c>
      <c r="H59" s="19" t="s">
        <v>214</v>
      </c>
      <c r="I59" s="2" t="s">
        <v>215</v>
      </c>
      <c r="J59" s="19" t="s">
        <v>369</v>
      </c>
    </row>
    <row r="60" spans="1:10" x14ac:dyDescent="0.25">
      <c r="A60" s="37" t="s">
        <v>474</v>
      </c>
      <c r="B60" s="2" t="s">
        <v>216</v>
      </c>
      <c r="C60" s="19" t="s">
        <v>217</v>
      </c>
      <c r="D60" s="2" t="s">
        <v>218</v>
      </c>
      <c r="E60" s="17">
        <v>1545.4</v>
      </c>
      <c r="F60" s="19" t="s">
        <v>10</v>
      </c>
      <c r="G60" s="19" t="s">
        <v>11</v>
      </c>
      <c r="H60" s="19" t="s">
        <v>32</v>
      </c>
      <c r="I60" s="2" t="s">
        <v>33</v>
      </c>
      <c r="J60" s="19" t="s">
        <v>369</v>
      </c>
    </row>
    <row r="61" spans="1:10" x14ac:dyDescent="0.25">
      <c r="A61" s="37" t="s">
        <v>475</v>
      </c>
      <c r="B61" s="2" t="s">
        <v>219</v>
      </c>
      <c r="C61" s="19" t="s">
        <v>220</v>
      </c>
      <c r="D61" s="2" t="s">
        <v>221</v>
      </c>
      <c r="E61" s="17">
        <v>22</v>
      </c>
      <c r="F61" s="19" t="s">
        <v>10</v>
      </c>
      <c r="G61" s="19" t="s">
        <v>11</v>
      </c>
      <c r="H61" s="19" t="s">
        <v>206</v>
      </c>
      <c r="I61" s="2" t="s">
        <v>207</v>
      </c>
      <c r="J61" s="19" t="s">
        <v>369</v>
      </c>
    </row>
    <row r="62" spans="1:10" x14ac:dyDescent="0.25">
      <c r="A62" s="37" t="s">
        <v>476</v>
      </c>
      <c r="B62" s="2" t="s">
        <v>222</v>
      </c>
      <c r="C62" s="19" t="s">
        <v>223</v>
      </c>
      <c r="D62" s="2" t="s">
        <v>224</v>
      </c>
      <c r="E62" s="17">
        <v>612.24</v>
      </c>
      <c r="F62" s="19" t="s">
        <v>10</v>
      </c>
      <c r="G62" s="19" t="s">
        <v>11</v>
      </c>
      <c r="H62" s="19" t="s">
        <v>225</v>
      </c>
      <c r="I62" s="2" t="s">
        <v>226</v>
      </c>
      <c r="J62" s="19" t="s">
        <v>369</v>
      </c>
    </row>
    <row r="63" spans="1:10" x14ac:dyDescent="0.25">
      <c r="A63" s="37" t="s">
        <v>427</v>
      </c>
      <c r="B63" s="2" t="s">
        <v>227</v>
      </c>
      <c r="C63" s="19" t="s">
        <v>228</v>
      </c>
      <c r="D63" s="2" t="s">
        <v>229</v>
      </c>
      <c r="E63" s="17">
        <v>352.5</v>
      </c>
      <c r="F63" s="19" t="s">
        <v>10</v>
      </c>
      <c r="G63" s="19" t="s">
        <v>11</v>
      </c>
      <c r="H63" s="19" t="s">
        <v>230</v>
      </c>
      <c r="I63" s="2" t="s">
        <v>231</v>
      </c>
      <c r="J63" s="19" t="s">
        <v>369</v>
      </c>
    </row>
    <row r="64" spans="1:10" x14ac:dyDescent="0.25">
      <c r="A64" s="37" t="s">
        <v>477</v>
      </c>
      <c r="B64" s="2" t="s">
        <v>232</v>
      </c>
      <c r="C64" s="19" t="s">
        <v>233</v>
      </c>
      <c r="D64" s="2" t="s">
        <v>234</v>
      </c>
      <c r="E64" s="17">
        <v>125</v>
      </c>
      <c r="F64" s="19" t="s">
        <v>10</v>
      </c>
      <c r="G64" s="19" t="s">
        <v>11</v>
      </c>
      <c r="H64" s="19" t="s">
        <v>47</v>
      </c>
      <c r="I64" s="2" t="s">
        <v>48</v>
      </c>
      <c r="J64" s="19" t="s">
        <v>369</v>
      </c>
    </row>
    <row r="65" spans="1:10" x14ac:dyDescent="0.25">
      <c r="A65" s="37" t="s">
        <v>478</v>
      </c>
      <c r="B65" s="2" t="s">
        <v>235</v>
      </c>
      <c r="C65" s="19" t="s">
        <v>236</v>
      </c>
      <c r="D65" s="2" t="s">
        <v>237</v>
      </c>
      <c r="E65" s="17">
        <f>181.06+294.93</f>
        <v>475.99</v>
      </c>
      <c r="F65" s="19" t="s">
        <v>10</v>
      </c>
      <c r="G65" s="19" t="s">
        <v>11</v>
      </c>
      <c r="H65" s="19" t="s">
        <v>12</v>
      </c>
      <c r="I65" s="2" t="s">
        <v>13</v>
      </c>
      <c r="J65" s="19" t="s">
        <v>369</v>
      </c>
    </row>
    <row r="66" spans="1:10" x14ac:dyDescent="0.25">
      <c r="A66" s="37" t="s">
        <v>479</v>
      </c>
      <c r="B66" s="2" t="s">
        <v>165</v>
      </c>
      <c r="C66" s="19" t="s">
        <v>166</v>
      </c>
      <c r="D66" s="2" t="s">
        <v>167</v>
      </c>
      <c r="E66" s="17">
        <v>833.76</v>
      </c>
      <c r="F66" s="19" t="s">
        <v>10</v>
      </c>
      <c r="G66" s="19" t="s">
        <v>11</v>
      </c>
      <c r="H66" s="19" t="s">
        <v>61</v>
      </c>
      <c r="I66" s="2" t="s">
        <v>62</v>
      </c>
      <c r="J66" s="19" t="s">
        <v>369</v>
      </c>
    </row>
    <row r="67" spans="1:10" x14ac:dyDescent="0.25">
      <c r="A67" s="37" t="s">
        <v>480</v>
      </c>
      <c r="B67" s="2" t="s">
        <v>242</v>
      </c>
      <c r="C67" s="19"/>
      <c r="D67" s="2" t="s">
        <v>243</v>
      </c>
      <c r="E67" s="17">
        <v>535</v>
      </c>
      <c r="F67" s="19" t="s">
        <v>10</v>
      </c>
      <c r="G67" s="19" t="s">
        <v>11</v>
      </c>
      <c r="H67" s="19" t="s">
        <v>244</v>
      </c>
      <c r="I67" s="2" t="s">
        <v>245</v>
      </c>
      <c r="J67" s="19" t="s">
        <v>369</v>
      </c>
    </row>
    <row r="68" spans="1:10" x14ac:dyDescent="0.25">
      <c r="A68" s="37" t="s">
        <v>481</v>
      </c>
      <c r="B68" s="2" t="s">
        <v>251</v>
      </c>
      <c r="C68" s="19" t="s">
        <v>252</v>
      </c>
      <c r="D68" s="2" t="s">
        <v>253</v>
      </c>
      <c r="E68" s="17">
        <v>4112.75</v>
      </c>
      <c r="F68" s="19" t="s">
        <v>10</v>
      </c>
      <c r="G68" s="19" t="s">
        <v>11</v>
      </c>
      <c r="H68" s="19" t="s">
        <v>113</v>
      </c>
      <c r="I68" s="2" t="s">
        <v>114</v>
      </c>
      <c r="J68" s="19" t="s">
        <v>369</v>
      </c>
    </row>
    <row r="69" spans="1:10" x14ac:dyDescent="0.25">
      <c r="A69" s="37" t="s">
        <v>482</v>
      </c>
      <c r="B69" s="2" t="s">
        <v>254</v>
      </c>
      <c r="C69" s="19" t="s">
        <v>255</v>
      </c>
      <c r="D69" s="2" t="s">
        <v>256</v>
      </c>
      <c r="E69" s="17">
        <v>262.5</v>
      </c>
      <c r="F69" s="19" t="s">
        <v>10</v>
      </c>
      <c r="G69" s="19" t="s">
        <v>11</v>
      </c>
      <c r="H69" s="19" t="s">
        <v>88</v>
      </c>
      <c r="I69" s="2" t="s">
        <v>89</v>
      </c>
      <c r="J69" s="19" t="s">
        <v>369</v>
      </c>
    </row>
    <row r="70" spans="1:10" x14ac:dyDescent="0.25">
      <c r="A70" s="37" t="s">
        <v>423</v>
      </c>
      <c r="B70" s="2" t="s">
        <v>257</v>
      </c>
      <c r="C70" s="19" t="s">
        <v>258</v>
      </c>
      <c r="D70" s="2" t="s">
        <v>259</v>
      </c>
      <c r="E70" s="17">
        <v>400</v>
      </c>
      <c r="F70" s="19" t="s">
        <v>10</v>
      </c>
      <c r="G70" s="19" t="s">
        <v>11</v>
      </c>
      <c r="H70" s="19" t="s">
        <v>74</v>
      </c>
      <c r="I70" s="2" t="s">
        <v>75</v>
      </c>
      <c r="J70" s="19" t="s">
        <v>369</v>
      </c>
    </row>
    <row r="71" spans="1:10" x14ac:dyDescent="0.25">
      <c r="A71" s="37" t="s">
        <v>483</v>
      </c>
      <c r="B71" s="2" t="s">
        <v>260</v>
      </c>
      <c r="C71" s="19" t="s">
        <v>261</v>
      </c>
      <c r="D71" s="2" t="s">
        <v>262</v>
      </c>
      <c r="E71" s="17">
        <v>3375</v>
      </c>
      <c r="F71" s="19" t="s">
        <v>10</v>
      </c>
      <c r="G71" s="19" t="s">
        <v>11</v>
      </c>
      <c r="H71" s="19" t="s">
        <v>47</v>
      </c>
      <c r="I71" s="2" t="s">
        <v>48</v>
      </c>
      <c r="J71" s="19" t="s">
        <v>369</v>
      </c>
    </row>
    <row r="72" spans="1:10" x14ac:dyDescent="0.25">
      <c r="A72" s="37" t="s">
        <v>484</v>
      </c>
      <c r="B72" s="2" t="s">
        <v>263</v>
      </c>
      <c r="C72" s="19" t="s">
        <v>264</v>
      </c>
      <c r="D72" s="2" t="s">
        <v>265</v>
      </c>
      <c r="E72" s="17">
        <v>226.53</v>
      </c>
      <c r="F72" s="19" t="s">
        <v>10</v>
      </c>
      <c r="G72" s="19" t="s">
        <v>11</v>
      </c>
      <c r="H72" s="19" t="s">
        <v>88</v>
      </c>
      <c r="I72" s="2" t="s">
        <v>89</v>
      </c>
      <c r="J72" s="19" t="s">
        <v>369</v>
      </c>
    </row>
    <row r="73" spans="1:10" x14ac:dyDescent="0.25">
      <c r="A73" s="37" t="s">
        <v>485</v>
      </c>
      <c r="B73" s="2" t="s">
        <v>266</v>
      </c>
      <c r="C73" s="19" t="s">
        <v>267</v>
      </c>
      <c r="D73" s="2" t="s">
        <v>268</v>
      </c>
      <c r="E73" s="17">
        <v>600</v>
      </c>
      <c r="F73" s="19" t="s">
        <v>10</v>
      </c>
      <c r="G73" s="19" t="s">
        <v>11</v>
      </c>
      <c r="H73" s="19" t="s">
        <v>269</v>
      </c>
      <c r="I73" s="2" t="s">
        <v>270</v>
      </c>
      <c r="J73" s="19" t="s">
        <v>369</v>
      </c>
    </row>
    <row r="74" spans="1:10" x14ac:dyDescent="0.25">
      <c r="A74" s="37" t="s">
        <v>486</v>
      </c>
      <c r="B74" s="2" t="s">
        <v>271</v>
      </c>
      <c r="C74" s="19" t="s">
        <v>272</v>
      </c>
      <c r="D74" s="2" t="s">
        <v>273</v>
      </c>
      <c r="E74" s="17">
        <v>280.01</v>
      </c>
      <c r="F74" s="19" t="s">
        <v>10</v>
      </c>
      <c r="G74" s="19" t="s">
        <v>11</v>
      </c>
      <c r="H74" s="19" t="s">
        <v>15</v>
      </c>
      <c r="I74" s="2" t="s">
        <v>16</v>
      </c>
      <c r="J74" s="19" t="s">
        <v>369</v>
      </c>
    </row>
    <row r="75" spans="1:10" x14ac:dyDescent="0.25">
      <c r="A75" s="37" t="s">
        <v>487</v>
      </c>
      <c r="B75" s="2" t="s">
        <v>271</v>
      </c>
      <c r="C75" s="19" t="s">
        <v>272</v>
      </c>
      <c r="D75" s="2" t="s">
        <v>273</v>
      </c>
      <c r="E75" s="17">
        <v>70</v>
      </c>
      <c r="F75" s="19" t="s">
        <v>10</v>
      </c>
      <c r="G75" s="19" t="s">
        <v>11</v>
      </c>
      <c r="H75" s="19" t="s">
        <v>132</v>
      </c>
      <c r="I75" s="2" t="s">
        <v>133</v>
      </c>
      <c r="J75" s="19" t="s">
        <v>369</v>
      </c>
    </row>
    <row r="76" spans="1:10" x14ac:dyDescent="0.25">
      <c r="A76" s="37" t="s">
        <v>488</v>
      </c>
      <c r="B76" s="2" t="s">
        <v>274</v>
      </c>
      <c r="C76" s="19" t="s">
        <v>275</v>
      </c>
      <c r="D76" s="2" t="s">
        <v>276</v>
      </c>
      <c r="E76" s="17">
        <v>499.34</v>
      </c>
      <c r="F76" s="19" t="s">
        <v>10</v>
      </c>
      <c r="G76" s="19" t="s">
        <v>11</v>
      </c>
      <c r="H76" s="19" t="s">
        <v>88</v>
      </c>
      <c r="I76" s="2" t="s">
        <v>89</v>
      </c>
      <c r="J76" s="19" t="s">
        <v>369</v>
      </c>
    </row>
    <row r="77" spans="1:10" x14ac:dyDescent="0.25">
      <c r="A77" s="37" t="s">
        <v>489</v>
      </c>
      <c r="B77" s="2" t="s">
        <v>277</v>
      </c>
      <c r="C77" s="19" t="s">
        <v>278</v>
      </c>
      <c r="D77" s="2" t="s">
        <v>279</v>
      </c>
      <c r="E77" s="17">
        <v>236</v>
      </c>
      <c r="F77" s="19" t="s">
        <v>10</v>
      </c>
      <c r="G77" s="19" t="s">
        <v>11</v>
      </c>
      <c r="H77" s="19" t="s">
        <v>248</v>
      </c>
      <c r="I77" s="2" t="s">
        <v>249</v>
      </c>
      <c r="J77" s="19" t="s">
        <v>369</v>
      </c>
    </row>
    <row r="78" spans="1:10" x14ac:dyDescent="0.25">
      <c r="A78" s="37" t="s">
        <v>490</v>
      </c>
      <c r="B78" s="2" t="s">
        <v>280</v>
      </c>
      <c r="C78" s="19" t="s">
        <v>281</v>
      </c>
      <c r="D78" s="2" t="s">
        <v>282</v>
      </c>
      <c r="E78" s="17">
        <v>782.5</v>
      </c>
      <c r="F78" s="19" t="s">
        <v>10</v>
      </c>
      <c r="G78" s="19" t="s">
        <v>11</v>
      </c>
      <c r="H78" s="19" t="s">
        <v>248</v>
      </c>
      <c r="I78" s="2" t="s">
        <v>249</v>
      </c>
      <c r="J78" s="19" t="s">
        <v>369</v>
      </c>
    </row>
    <row r="79" spans="1:10" x14ac:dyDescent="0.25">
      <c r="A79" s="37" t="s">
        <v>491</v>
      </c>
      <c r="B79" s="2" t="s">
        <v>283</v>
      </c>
      <c r="C79" s="19" t="s">
        <v>284</v>
      </c>
      <c r="D79" s="2" t="s">
        <v>285</v>
      </c>
      <c r="E79" s="17">
        <v>50.63</v>
      </c>
      <c r="F79" s="19" t="s">
        <v>10</v>
      </c>
      <c r="G79" s="19" t="s">
        <v>11</v>
      </c>
      <c r="H79" s="19" t="s">
        <v>88</v>
      </c>
      <c r="I79" s="2" t="s">
        <v>89</v>
      </c>
      <c r="J79" s="19" t="s">
        <v>369</v>
      </c>
    </row>
    <row r="80" spans="1:10" x14ac:dyDescent="0.25">
      <c r="A80" s="37" t="s">
        <v>492</v>
      </c>
      <c r="B80" s="2" t="s">
        <v>286</v>
      </c>
      <c r="C80" s="19" t="s">
        <v>287</v>
      </c>
      <c r="D80" s="2" t="s">
        <v>401</v>
      </c>
      <c r="E80" s="17">
        <v>870</v>
      </c>
      <c r="F80" s="19" t="s">
        <v>10</v>
      </c>
      <c r="G80" s="19" t="s">
        <v>11</v>
      </c>
      <c r="H80" s="19" t="s">
        <v>74</v>
      </c>
      <c r="I80" s="2" t="s">
        <v>75</v>
      </c>
      <c r="J80" s="19" t="s">
        <v>369</v>
      </c>
    </row>
    <row r="81" spans="1:10" x14ac:dyDescent="0.25">
      <c r="A81" s="37" t="s">
        <v>493</v>
      </c>
      <c r="B81" s="2" t="s">
        <v>288</v>
      </c>
      <c r="C81" s="19" t="s">
        <v>289</v>
      </c>
      <c r="D81" s="2" t="s">
        <v>290</v>
      </c>
      <c r="E81" s="17">
        <v>1120</v>
      </c>
      <c r="F81" s="19" t="s">
        <v>10</v>
      </c>
      <c r="G81" s="19" t="s">
        <v>11</v>
      </c>
      <c r="H81" s="19" t="s">
        <v>248</v>
      </c>
      <c r="I81" s="2" t="s">
        <v>249</v>
      </c>
      <c r="J81" s="19" t="s">
        <v>369</v>
      </c>
    </row>
    <row r="82" spans="1:10" x14ac:dyDescent="0.25">
      <c r="A82" s="37" t="s">
        <v>494</v>
      </c>
      <c r="B82" s="2" t="s">
        <v>291</v>
      </c>
      <c r="C82" s="19" t="s">
        <v>292</v>
      </c>
      <c r="D82" s="2" t="s">
        <v>293</v>
      </c>
      <c r="E82" s="17">
        <v>393.38</v>
      </c>
      <c r="F82" s="19" t="s">
        <v>10</v>
      </c>
      <c r="G82" s="19" t="s">
        <v>11</v>
      </c>
      <c r="H82" s="19" t="s">
        <v>61</v>
      </c>
      <c r="I82" s="2" t="s">
        <v>62</v>
      </c>
      <c r="J82" s="19" t="s">
        <v>369</v>
      </c>
    </row>
    <row r="83" spans="1:10" x14ac:dyDescent="0.25">
      <c r="A83" s="37" t="s">
        <v>495</v>
      </c>
      <c r="B83" s="2" t="s">
        <v>291</v>
      </c>
      <c r="C83" s="19" t="s">
        <v>292</v>
      </c>
      <c r="D83" s="2" t="s">
        <v>293</v>
      </c>
      <c r="E83" s="17">
        <v>15.07</v>
      </c>
      <c r="F83" s="19" t="s">
        <v>10</v>
      </c>
      <c r="G83" s="19" t="s">
        <v>11</v>
      </c>
      <c r="H83" s="19" t="s">
        <v>154</v>
      </c>
      <c r="I83" s="2" t="s">
        <v>155</v>
      </c>
      <c r="J83" s="19" t="s">
        <v>369</v>
      </c>
    </row>
    <row r="84" spans="1:10" x14ac:dyDescent="0.25">
      <c r="A84" s="37" t="s">
        <v>496</v>
      </c>
      <c r="B84" s="2" t="s">
        <v>294</v>
      </c>
      <c r="C84" s="19" t="s">
        <v>295</v>
      </c>
      <c r="D84" s="2" t="s">
        <v>296</v>
      </c>
      <c r="E84" s="17">
        <v>430.5</v>
      </c>
      <c r="F84" s="19" t="s">
        <v>10</v>
      </c>
      <c r="G84" s="19" t="s">
        <v>11</v>
      </c>
      <c r="H84" s="19" t="s">
        <v>42</v>
      </c>
      <c r="I84" s="2" t="s">
        <v>43</v>
      </c>
      <c r="J84" s="19" t="s">
        <v>369</v>
      </c>
    </row>
    <row r="85" spans="1:10" x14ac:dyDescent="0.25">
      <c r="A85" s="37" t="s">
        <v>497</v>
      </c>
      <c r="B85" s="2" t="s">
        <v>297</v>
      </c>
      <c r="C85" s="19" t="s">
        <v>298</v>
      </c>
      <c r="D85" s="2" t="s">
        <v>299</v>
      </c>
      <c r="E85" s="17">
        <v>15.9</v>
      </c>
      <c r="F85" s="19" t="s">
        <v>10</v>
      </c>
      <c r="G85" s="19" t="s">
        <v>11</v>
      </c>
      <c r="H85" s="19" t="s">
        <v>225</v>
      </c>
      <c r="I85" s="2" t="s">
        <v>226</v>
      </c>
      <c r="J85" s="19" t="s">
        <v>369</v>
      </c>
    </row>
    <row r="86" spans="1:10" x14ac:dyDescent="0.25">
      <c r="A86" s="37" t="s">
        <v>498</v>
      </c>
      <c r="B86" s="2" t="s">
        <v>300</v>
      </c>
      <c r="C86" s="19" t="s">
        <v>301</v>
      </c>
      <c r="D86" s="2" t="s">
        <v>302</v>
      </c>
      <c r="E86" s="17">
        <v>285.63</v>
      </c>
      <c r="F86" s="19" t="s">
        <v>10</v>
      </c>
      <c r="G86" s="19" t="s">
        <v>11</v>
      </c>
      <c r="H86" s="19" t="s">
        <v>225</v>
      </c>
      <c r="I86" s="2" t="s">
        <v>226</v>
      </c>
      <c r="J86" s="19" t="s">
        <v>369</v>
      </c>
    </row>
    <row r="87" spans="1:10" x14ac:dyDescent="0.25">
      <c r="A87" s="37" t="s">
        <v>499</v>
      </c>
      <c r="B87" s="2" t="s">
        <v>303</v>
      </c>
      <c r="C87" s="19" t="s">
        <v>40</v>
      </c>
      <c r="D87" s="2" t="s">
        <v>304</v>
      </c>
      <c r="E87" s="17">
        <v>32.979999999999997</v>
      </c>
      <c r="F87" s="19" t="s">
        <v>10</v>
      </c>
      <c r="G87" s="19" t="s">
        <v>11</v>
      </c>
      <c r="H87" s="19" t="s">
        <v>225</v>
      </c>
      <c r="I87" s="2" t="s">
        <v>226</v>
      </c>
      <c r="J87" s="19" t="s">
        <v>369</v>
      </c>
    </row>
    <row r="88" spans="1:10" x14ac:dyDescent="0.25">
      <c r="A88" s="37" t="s">
        <v>500</v>
      </c>
      <c r="B88" s="2" t="s">
        <v>305</v>
      </c>
      <c r="C88" s="19" t="s">
        <v>306</v>
      </c>
      <c r="D88" s="2" t="s">
        <v>307</v>
      </c>
      <c r="E88" s="17">
        <v>420</v>
      </c>
      <c r="F88" s="19" t="s">
        <v>10</v>
      </c>
      <c r="G88" s="19" t="s">
        <v>11</v>
      </c>
      <c r="H88" s="19" t="s">
        <v>47</v>
      </c>
      <c r="I88" s="2" t="s">
        <v>48</v>
      </c>
      <c r="J88" s="19" t="s">
        <v>369</v>
      </c>
    </row>
    <row r="89" spans="1:10" x14ac:dyDescent="0.25">
      <c r="A89" s="37" t="s">
        <v>501</v>
      </c>
      <c r="B89" s="2" t="s">
        <v>308</v>
      </c>
      <c r="C89" s="19" t="s">
        <v>309</v>
      </c>
      <c r="D89" s="2" t="s">
        <v>310</v>
      </c>
      <c r="E89" s="17">
        <v>344.76</v>
      </c>
      <c r="F89" s="19" t="s">
        <v>10</v>
      </c>
      <c r="G89" s="19" t="s">
        <v>11</v>
      </c>
      <c r="H89" s="19" t="s">
        <v>37</v>
      </c>
      <c r="I89" s="2" t="s">
        <v>38</v>
      </c>
      <c r="J89" s="19" t="s">
        <v>369</v>
      </c>
    </row>
    <row r="90" spans="1:10" x14ac:dyDescent="0.25">
      <c r="A90" s="37" t="s">
        <v>502</v>
      </c>
      <c r="B90" s="2" t="s">
        <v>311</v>
      </c>
      <c r="C90" s="19" t="s">
        <v>312</v>
      </c>
      <c r="D90" s="2" t="s">
        <v>313</v>
      </c>
      <c r="E90" s="17">
        <v>109.55</v>
      </c>
      <c r="F90" s="19" t="s">
        <v>10</v>
      </c>
      <c r="G90" s="19" t="s">
        <v>11</v>
      </c>
      <c r="H90" s="19" t="s">
        <v>42</v>
      </c>
      <c r="I90" s="2" t="s">
        <v>43</v>
      </c>
      <c r="J90" s="19" t="s">
        <v>369</v>
      </c>
    </row>
    <row r="91" spans="1:10" x14ac:dyDescent="0.25">
      <c r="A91" s="37" t="s">
        <v>503</v>
      </c>
      <c r="B91" s="2" t="s">
        <v>314</v>
      </c>
      <c r="C91" s="19" t="s">
        <v>315</v>
      </c>
      <c r="D91" s="2" t="s">
        <v>316</v>
      </c>
      <c r="E91" s="17">
        <v>30.82</v>
      </c>
      <c r="F91" s="19" t="s">
        <v>10</v>
      </c>
      <c r="G91" s="19" t="s">
        <v>11</v>
      </c>
      <c r="H91" s="19" t="s">
        <v>37</v>
      </c>
      <c r="I91" s="2" t="s">
        <v>38</v>
      </c>
      <c r="J91" s="19" t="s">
        <v>369</v>
      </c>
    </row>
    <row r="92" spans="1:10" x14ac:dyDescent="0.25">
      <c r="A92" s="37" t="s">
        <v>504</v>
      </c>
      <c r="B92" s="2" t="s">
        <v>317</v>
      </c>
      <c r="C92" s="19"/>
      <c r="D92" s="2" t="s">
        <v>318</v>
      </c>
      <c r="E92" s="17">
        <v>6600</v>
      </c>
      <c r="F92" s="19" t="s">
        <v>10</v>
      </c>
      <c r="G92" s="19" t="s">
        <v>11</v>
      </c>
      <c r="H92" s="19" t="s">
        <v>121</v>
      </c>
      <c r="I92" s="2" t="s">
        <v>122</v>
      </c>
      <c r="J92" s="19" t="s">
        <v>369</v>
      </c>
    </row>
    <row r="93" spans="1:10" x14ac:dyDescent="0.25">
      <c r="A93" s="37" t="s">
        <v>505</v>
      </c>
      <c r="B93" s="2" t="s">
        <v>320</v>
      </c>
      <c r="C93" s="19" t="s">
        <v>321</v>
      </c>
      <c r="D93" s="2" t="s">
        <v>322</v>
      </c>
      <c r="E93" s="17">
        <v>312.5</v>
      </c>
      <c r="F93" s="19" t="s">
        <v>10</v>
      </c>
      <c r="G93" s="19" t="s">
        <v>11</v>
      </c>
      <c r="H93" s="19" t="s">
        <v>32</v>
      </c>
      <c r="I93" s="2" t="s">
        <v>33</v>
      </c>
      <c r="J93" s="19" t="s">
        <v>369</v>
      </c>
    </row>
    <row r="94" spans="1:10" x14ac:dyDescent="0.25">
      <c r="A94" s="37" t="s">
        <v>506</v>
      </c>
      <c r="B94" s="2" t="s">
        <v>323</v>
      </c>
      <c r="C94" s="19" t="s">
        <v>324</v>
      </c>
      <c r="D94" s="2" t="s">
        <v>325</v>
      </c>
      <c r="E94" s="17">
        <v>178.45</v>
      </c>
      <c r="F94" s="19" t="s">
        <v>10</v>
      </c>
      <c r="G94" s="19" t="s">
        <v>11</v>
      </c>
      <c r="H94" s="19" t="s">
        <v>29</v>
      </c>
      <c r="I94" s="2" t="s">
        <v>30</v>
      </c>
      <c r="J94" s="19" t="s">
        <v>369</v>
      </c>
    </row>
    <row r="95" spans="1:10" x14ac:dyDescent="0.25">
      <c r="A95" s="37" t="s">
        <v>507</v>
      </c>
      <c r="B95" s="2" t="s">
        <v>326</v>
      </c>
      <c r="C95" s="19" t="s">
        <v>327</v>
      </c>
      <c r="D95" s="2" t="s">
        <v>322</v>
      </c>
      <c r="E95" s="17">
        <v>1462.65</v>
      </c>
      <c r="F95" s="19" t="s">
        <v>10</v>
      </c>
      <c r="G95" s="19" t="s">
        <v>11</v>
      </c>
      <c r="H95" s="19" t="s">
        <v>66</v>
      </c>
      <c r="I95" s="2" t="s">
        <v>67</v>
      </c>
      <c r="J95" s="19" t="s">
        <v>369</v>
      </c>
    </row>
    <row r="96" spans="1:10" x14ac:dyDescent="0.25">
      <c r="A96" s="37" t="s">
        <v>508</v>
      </c>
      <c r="B96" s="2" t="s">
        <v>331</v>
      </c>
      <c r="C96" s="19"/>
      <c r="D96" s="2" t="s">
        <v>332</v>
      </c>
      <c r="E96" s="17">
        <v>4995.7700000000004</v>
      </c>
      <c r="F96" s="19" t="s">
        <v>10</v>
      </c>
      <c r="G96" s="19" t="s">
        <v>11</v>
      </c>
      <c r="H96" s="19" t="s">
        <v>113</v>
      </c>
      <c r="I96" s="2" t="s">
        <v>114</v>
      </c>
      <c r="J96" s="19" t="s">
        <v>369</v>
      </c>
    </row>
    <row r="97" spans="1:10" x14ac:dyDescent="0.25">
      <c r="A97" s="37" t="s">
        <v>509</v>
      </c>
      <c r="B97" s="2" t="s">
        <v>294</v>
      </c>
      <c r="C97" s="19" t="s">
        <v>295</v>
      </c>
      <c r="D97" s="2" t="s">
        <v>296</v>
      </c>
      <c r="E97" s="17">
        <v>105</v>
      </c>
      <c r="F97" s="19" t="s">
        <v>10</v>
      </c>
      <c r="G97" s="19" t="s">
        <v>11</v>
      </c>
      <c r="H97" s="19" t="s">
        <v>225</v>
      </c>
      <c r="I97" s="2" t="s">
        <v>226</v>
      </c>
      <c r="J97" s="19" t="s">
        <v>369</v>
      </c>
    </row>
    <row r="98" spans="1:10" x14ac:dyDescent="0.25">
      <c r="A98" s="37" t="s">
        <v>510</v>
      </c>
      <c r="B98" s="2" t="s">
        <v>294</v>
      </c>
      <c r="C98" s="19" t="s">
        <v>295</v>
      </c>
      <c r="D98" s="2" t="s">
        <v>296</v>
      </c>
      <c r="E98" s="17">
        <v>1427.5</v>
      </c>
      <c r="F98" s="19" t="s">
        <v>10</v>
      </c>
      <c r="G98" s="19" t="s">
        <v>11</v>
      </c>
      <c r="H98" s="19" t="s">
        <v>244</v>
      </c>
      <c r="I98" s="2" t="s">
        <v>245</v>
      </c>
      <c r="J98" s="19" t="s">
        <v>369</v>
      </c>
    </row>
    <row r="99" spans="1:10" x14ac:dyDescent="0.25">
      <c r="A99" s="37" t="s">
        <v>511</v>
      </c>
      <c r="B99" s="2" t="s">
        <v>334</v>
      </c>
      <c r="C99" s="19" t="s">
        <v>335</v>
      </c>
      <c r="D99" s="2" t="s">
        <v>336</v>
      </c>
      <c r="E99" s="17">
        <v>135</v>
      </c>
      <c r="F99" s="19" t="s">
        <v>10</v>
      </c>
      <c r="G99" s="19" t="s">
        <v>11</v>
      </c>
      <c r="H99" s="19" t="s">
        <v>88</v>
      </c>
      <c r="I99" s="2" t="s">
        <v>89</v>
      </c>
      <c r="J99" s="19" t="s">
        <v>369</v>
      </c>
    </row>
    <row r="100" spans="1:10" x14ac:dyDescent="0.25">
      <c r="A100" s="37" t="s">
        <v>512</v>
      </c>
      <c r="B100" s="2" t="s">
        <v>337</v>
      </c>
      <c r="C100" s="19" t="s">
        <v>338</v>
      </c>
      <c r="D100" s="2" t="s">
        <v>339</v>
      </c>
      <c r="E100" s="17">
        <v>10.5</v>
      </c>
      <c r="F100" s="19" t="s">
        <v>10</v>
      </c>
      <c r="G100" s="19" t="s">
        <v>11</v>
      </c>
      <c r="H100" s="19" t="s">
        <v>225</v>
      </c>
      <c r="I100" s="2" t="s">
        <v>226</v>
      </c>
      <c r="J100" s="19" t="s">
        <v>369</v>
      </c>
    </row>
    <row r="101" spans="1:10" x14ac:dyDescent="0.25">
      <c r="A101" s="37" t="s">
        <v>513</v>
      </c>
      <c r="B101" s="2" t="s">
        <v>340</v>
      </c>
      <c r="C101" s="19" t="s">
        <v>341</v>
      </c>
      <c r="D101" s="2" t="s">
        <v>342</v>
      </c>
      <c r="E101" s="17">
        <v>1753.75</v>
      </c>
      <c r="F101" s="19" t="s">
        <v>10</v>
      </c>
      <c r="G101" s="19" t="s">
        <v>11</v>
      </c>
      <c r="H101" s="19" t="s">
        <v>230</v>
      </c>
      <c r="I101" s="2" t="s">
        <v>231</v>
      </c>
      <c r="J101" s="19" t="s">
        <v>369</v>
      </c>
    </row>
    <row r="102" spans="1:10" x14ac:dyDescent="0.25">
      <c r="A102" s="37" t="s">
        <v>514</v>
      </c>
      <c r="B102" s="2" t="s">
        <v>343</v>
      </c>
      <c r="C102" s="19" t="s">
        <v>344</v>
      </c>
      <c r="D102" s="2" t="s">
        <v>345</v>
      </c>
      <c r="E102" s="17">
        <v>3750</v>
      </c>
      <c r="F102" s="19" t="s">
        <v>10</v>
      </c>
      <c r="G102" s="19" t="s">
        <v>11</v>
      </c>
      <c r="H102" s="19" t="s">
        <v>248</v>
      </c>
      <c r="I102" s="2" t="s">
        <v>249</v>
      </c>
      <c r="J102" s="19" t="s">
        <v>369</v>
      </c>
    </row>
    <row r="103" spans="1:10" x14ac:dyDescent="0.25">
      <c r="A103" s="37" t="s">
        <v>515</v>
      </c>
      <c r="B103" s="2" t="s">
        <v>346</v>
      </c>
      <c r="C103" s="19"/>
      <c r="D103" s="2" t="s">
        <v>347</v>
      </c>
      <c r="E103" s="17">
        <v>785.29</v>
      </c>
      <c r="F103" s="19" t="s">
        <v>10</v>
      </c>
      <c r="G103" s="19" t="s">
        <v>11</v>
      </c>
      <c r="H103" s="19" t="s">
        <v>32</v>
      </c>
      <c r="I103" s="2" t="s">
        <v>33</v>
      </c>
      <c r="J103" s="19" t="s">
        <v>369</v>
      </c>
    </row>
    <row r="104" spans="1:10" x14ac:dyDescent="0.25">
      <c r="A104" s="37" t="s">
        <v>516</v>
      </c>
      <c r="B104" s="2" t="s">
        <v>348</v>
      </c>
      <c r="C104" s="19"/>
      <c r="D104" s="2" t="s">
        <v>349</v>
      </c>
      <c r="E104" s="17">
        <v>1220</v>
      </c>
      <c r="F104" s="19" t="s">
        <v>10</v>
      </c>
      <c r="G104" s="19" t="s">
        <v>11</v>
      </c>
      <c r="H104" s="19" t="s">
        <v>244</v>
      </c>
      <c r="I104" s="2" t="s">
        <v>245</v>
      </c>
      <c r="J104" s="19" t="s">
        <v>369</v>
      </c>
    </row>
    <row r="105" spans="1:10" x14ac:dyDescent="0.25">
      <c r="A105" s="37" t="s">
        <v>517</v>
      </c>
      <c r="B105" s="2" t="s">
        <v>350</v>
      </c>
      <c r="C105" s="19" t="s">
        <v>351</v>
      </c>
      <c r="D105" s="2" t="s">
        <v>352</v>
      </c>
      <c r="E105" s="17">
        <v>138.11000000000001</v>
      </c>
      <c r="F105" s="19" t="s">
        <v>10</v>
      </c>
      <c r="G105" s="19" t="s">
        <v>11</v>
      </c>
      <c r="H105" s="19" t="s">
        <v>37</v>
      </c>
      <c r="I105" s="2" t="s">
        <v>38</v>
      </c>
      <c r="J105" s="19" t="s">
        <v>369</v>
      </c>
    </row>
    <row r="106" spans="1:10" x14ac:dyDescent="0.25">
      <c r="A106" s="37" t="s">
        <v>518</v>
      </c>
      <c r="B106" s="2" t="s">
        <v>353</v>
      </c>
      <c r="C106" s="19" t="s">
        <v>354</v>
      </c>
      <c r="D106" s="2" t="s">
        <v>355</v>
      </c>
      <c r="E106" s="17">
        <v>605</v>
      </c>
      <c r="F106" s="19" t="s">
        <v>10</v>
      </c>
      <c r="G106" s="19" t="s">
        <v>11</v>
      </c>
      <c r="H106" s="19" t="s">
        <v>82</v>
      </c>
      <c r="I106" s="2" t="s">
        <v>83</v>
      </c>
      <c r="J106" s="19" t="s">
        <v>369</v>
      </c>
    </row>
    <row r="107" spans="1:10" x14ac:dyDescent="0.25">
      <c r="A107" s="37" t="s">
        <v>519</v>
      </c>
      <c r="B107" s="2" t="s">
        <v>356</v>
      </c>
      <c r="C107" s="19" t="s">
        <v>357</v>
      </c>
      <c r="D107" s="2" t="s">
        <v>358</v>
      </c>
      <c r="E107" s="17">
        <v>550</v>
      </c>
      <c r="F107" s="19" t="s">
        <v>10</v>
      </c>
      <c r="G107" s="19" t="s">
        <v>11</v>
      </c>
      <c r="H107" s="19" t="s">
        <v>74</v>
      </c>
      <c r="I107" s="2" t="s">
        <v>75</v>
      </c>
      <c r="J107" s="19" t="s">
        <v>369</v>
      </c>
    </row>
    <row r="108" spans="1:10" x14ac:dyDescent="0.25">
      <c r="A108" s="37" t="s">
        <v>520</v>
      </c>
      <c r="B108" s="2" t="s">
        <v>359</v>
      </c>
      <c r="C108" s="19" t="s">
        <v>360</v>
      </c>
      <c r="D108" s="2" t="s">
        <v>361</v>
      </c>
      <c r="E108" s="17">
        <v>391.25</v>
      </c>
      <c r="F108" s="19" t="s">
        <v>10</v>
      </c>
      <c r="G108" s="19" t="s">
        <v>11</v>
      </c>
      <c r="H108" s="19" t="s">
        <v>47</v>
      </c>
      <c r="I108" s="2" t="s">
        <v>48</v>
      </c>
      <c r="J108" s="19" t="s">
        <v>369</v>
      </c>
    </row>
    <row r="109" spans="1:10" x14ac:dyDescent="0.25">
      <c r="A109" s="37" t="s">
        <v>521</v>
      </c>
      <c r="B109" s="2" t="s">
        <v>362</v>
      </c>
      <c r="C109" s="19" t="s">
        <v>363</v>
      </c>
      <c r="D109" s="2" t="s">
        <v>364</v>
      </c>
      <c r="E109" s="17">
        <v>68.75</v>
      </c>
      <c r="F109" s="19" t="s">
        <v>10</v>
      </c>
      <c r="G109" s="19" t="s">
        <v>11</v>
      </c>
      <c r="H109" s="19" t="s">
        <v>66</v>
      </c>
      <c r="I109" s="2" t="s">
        <v>67</v>
      </c>
      <c r="J109" s="19" t="s">
        <v>369</v>
      </c>
    </row>
    <row r="110" spans="1:10" x14ac:dyDescent="0.25">
      <c r="A110" s="37" t="s">
        <v>522</v>
      </c>
      <c r="B110" s="14" t="s">
        <v>146</v>
      </c>
      <c r="C110" s="15" t="s">
        <v>147</v>
      </c>
      <c r="D110" s="14" t="s">
        <v>148</v>
      </c>
      <c r="E110" s="17">
        <f>47.3+50+599</f>
        <v>696.3</v>
      </c>
      <c r="F110" s="19" t="s">
        <v>10</v>
      </c>
      <c r="G110" s="19" t="s">
        <v>11</v>
      </c>
      <c r="H110" s="15" t="s">
        <v>394</v>
      </c>
      <c r="I110" s="14" t="s">
        <v>395</v>
      </c>
      <c r="J110" s="19" t="s">
        <v>369</v>
      </c>
    </row>
    <row r="111" spans="1:10" x14ac:dyDescent="0.25">
      <c r="A111" s="37" t="s">
        <v>523</v>
      </c>
      <c r="B111" s="14" t="s">
        <v>384</v>
      </c>
      <c r="C111" s="33" t="s">
        <v>385</v>
      </c>
      <c r="D111" s="32" t="s">
        <v>386</v>
      </c>
      <c r="E111" s="17">
        <f>99.3+165.2+91+358</f>
        <v>713.5</v>
      </c>
      <c r="F111" s="19" t="s">
        <v>10</v>
      </c>
      <c r="G111" s="19" t="s">
        <v>11</v>
      </c>
      <c r="H111" s="15" t="s">
        <v>394</v>
      </c>
      <c r="I111" s="14" t="s">
        <v>395</v>
      </c>
      <c r="J111" s="19" t="s">
        <v>369</v>
      </c>
    </row>
    <row r="112" spans="1:10" x14ac:dyDescent="0.25">
      <c r="A112" s="37" t="s">
        <v>524</v>
      </c>
      <c r="B112" s="14" t="s">
        <v>387</v>
      </c>
      <c r="C112" s="33" t="s">
        <v>388</v>
      </c>
      <c r="D112" s="32" t="s">
        <v>389</v>
      </c>
      <c r="E112" s="17">
        <f>25.26+340.99</f>
        <v>366.25</v>
      </c>
      <c r="F112" s="19" t="s">
        <v>10</v>
      </c>
      <c r="G112" s="19" t="s">
        <v>11</v>
      </c>
      <c r="H112" s="15" t="s">
        <v>394</v>
      </c>
      <c r="I112" s="14" t="s">
        <v>395</v>
      </c>
      <c r="J112" s="19" t="s">
        <v>369</v>
      </c>
    </row>
    <row r="113" spans="1:10" x14ac:dyDescent="0.25">
      <c r="A113" s="37" t="s">
        <v>525</v>
      </c>
      <c r="B113" s="14" t="s">
        <v>390</v>
      </c>
      <c r="C113" s="33" t="s">
        <v>391</v>
      </c>
      <c r="D113" s="32" t="s">
        <v>392</v>
      </c>
      <c r="E113" s="17">
        <v>87.32</v>
      </c>
      <c r="F113" s="19" t="s">
        <v>10</v>
      </c>
      <c r="G113" s="19" t="s">
        <v>11</v>
      </c>
      <c r="H113" s="15" t="s">
        <v>394</v>
      </c>
      <c r="I113" s="14" t="s">
        <v>395</v>
      </c>
      <c r="J113" s="19" t="s">
        <v>369</v>
      </c>
    </row>
    <row r="114" spans="1:10" x14ac:dyDescent="0.25">
      <c r="A114" s="37" t="s">
        <v>526</v>
      </c>
      <c r="B114" s="14" t="s">
        <v>393</v>
      </c>
      <c r="C114" s="33" t="s">
        <v>175</v>
      </c>
      <c r="D114" s="32" t="s">
        <v>176</v>
      </c>
      <c r="E114" s="17">
        <v>47.5</v>
      </c>
      <c r="F114" s="19" t="s">
        <v>10</v>
      </c>
      <c r="G114" s="19" t="s">
        <v>11</v>
      </c>
      <c r="H114" s="15" t="s">
        <v>394</v>
      </c>
      <c r="I114" s="14" t="s">
        <v>395</v>
      </c>
      <c r="J114" s="19" t="s">
        <v>369</v>
      </c>
    </row>
    <row r="115" spans="1:10" x14ac:dyDescent="0.25">
      <c r="A115" s="37" t="s">
        <v>527</v>
      </c>
      <c r="B115" s="14" t="s">
        <v>326</v>
      </c>
      <c r="C115" s="15" t="s">
        <v>327</v>
      </c>
      <c r="D115" s="14" t="s">
        <v>322</v>
      </c>
      <c r="E115" s="17">
        <f>40.99+1014.42+1171.99</f>
        <v>2227.3999999999996</v>
      </c>
      <c r="F115" s="19" t="s">
        <v>10</v>
      </c>
      <c r="G115" s="19" t="s">
        <v>11</v>
      </c>
      <c r="H115" s="15" t="s">
        <v>394</v>
      </c>
      <c r="I115" s="14" t="s">
        <v>395</v>
      </c>
      <c r="J115" s="19" t="s">
        <v>369</v>
      </c>
    </row>
    <row r="116" spans="1:10" x14ac:dyDescent="0.25">
      <c r="A116" s="37" t="s">
        <v>528</v>
      </c>
      <c r="B116" s="2" t="s">
        <v>398</v>
      </c>
      <c r="C116" s="19" t="s">
        <v>400</v>
      </c>
      <c r="D116" s="2" t="s">
        <v>399</v>
      </c>
      <c r="E116" s="17">
        <v>129.35</v>
      </c>
      <c r="F116" s="19" t="s">
        <v>10</v>
      </c>
      <c r="G116" s="19" t="s">
        <v>11</v>
      </c>
      <c r="H116" s="15" t="s">
        <v>394</v>
      </c>
      <c r="I116" s="14" t="s">
        <v>395</v>
      </c>
      <c r="J116" s="19" t="s">
        <v>369</v>
      </c>
    </row>
    <row r="117" spans="1:10" x14ac:dyDescent="0.25">
      <c r="A117" s="37" t="s">
        <v>529</v>
      </c>
      <c r="B117" s="2" t="s">
        <v>402</v>
      </c>
      <c r="C117" s="19" t="s">
        <v>404</v>
      </c>
      <c r="D117" s="2" t="s">
        <v>403</v>
      </c>
      <c r="E117" s="17">
        <f>98.2+90.25</f>
        <v>188.45</v>
      </c>
      <c r="F117" s="19" t="s">
        <v>10</v>
      </c>
      <c r="G117" s="19" t="s">
        <v>11</v>
      </c>
      <c r="H117" s="15" t="s">
        <v>394</v>
      </c>
      <c r="I117" s="14" t="s">
        <v>395</v>
      </c>
      <c r="J117" s="19" t="s">
        <v>369</v>
      </c>
    </row>
    <row r="118" spans="1:10" x14ac:dyDescent="0.25">
      <c r="A118" s="37" t="s">
        <v>530</v>
      </c>
      <c r="B118" s="2" t="s">
        <v>405</v>
      </c>
      <c r="C118" s="19" t="s">
        <v>407</v>
      </c>
      <c r="D118" s="2" t="s">
        <v>406</v>
      </c>
      <c r="E118" s="17">
        <v>342.2</v>
      </c>
      <c r="F118" s="19" t="s">
        <v>10</v>
      </c>
      <c r="G118" s="19" t="s">
        <v>11</v>
      </c>
      <c r="H118" s="15" t="s">
        <v>394</v>
      </c>
      <c r="I118" s="14" t="s">
        <v>395</v>
      </c>
      <c r="J118" s="19" t="s">
        <v>369</v>
      </c>
    </row>
    <row r="119" spans="1:10" x14ac:dyDescent="0.25">
      <c r="A119" s="37" t="s">
        <v>531</v>
      </c>
      <c r="B119" s="2" t="s">
        <v>408</v>
      </c>
      <c r="C119" s="19" t="s">
        <v>409</v>
      </c>
      <c r="D119" s="2" t="s">
        <v>410</v>
      </c>
      <c r="E119" s="17">
        <v>116.6</v>
      </c>
      <c r="F119" s="19" t="s">
        <v>10</v>
      </c>
      <c r="G119" s="19" t="s">
        <v>11</v>
      </c>
      <c r="H119" s="15" t="s">
        <v>394</v>
      </c>
      <c r="I119" s="14" t="s">
        <v>395</v>
      </c>
      <c r="J119" s="19" t="s">
        <v>369</v>
      </c>
    </row>
    <row r="120" spans="1:10" x14ac:dyDescent="0.25">
      <c r="A120" s="37" t="s">
        <v>532</v>
      </c>
      <c r="B120" s="2" t="s">
        <v>411</v>
      </c>
      <c r="C120" s="19" t="s">
        <v>413</v>
      </c>
      <c r="D120" s="2" t="s">
        <v>412</v>
      </c>
      <c r="E120" s="17">
        <v>133.30000000000001</v>
      </c>
      <c r="F120" s="19" t="s">
        <v>10</v>
      </c>
      <c r="G120" s="19" t="s">
        <v>11</v>
      </c>
      <c r="H120" s="15" t="s">
        <v>394</v>
      </c>
      <c r="I120" s="14" t="s">
        <v>395</v>
      </c>
      <c r="J120" s="19" t="s">
        <v>369</v>
      </c>
    </row>
    <row r="121" spans="1:10" x14ac:dyDescent="0.25">
      <c r="A121" s="37" t="s">
        <v>533</v>
      </c>
      <c r="B121" s="2" t="s">
        <v>414</v>
      </c>
      <c r="C121" s="19" t="s">
        <v>415</v>
      </c>
      <c r="D121" s="2" t="s">
        <v>416</v>
      </c>
      <c r="E121" s="17">
        <v>84.5</v>
      </c>
      <c r="F121" s="19" t="s">
        <v>10</v>
      </c>
      <c r="G121" s="19" t="s">
        <v>11</v>
      </c>
      <c r="H121" s="15" t="s">
        <v>394</v>
      </c>
      <c r="I121" s="14" t="s">
        <v>395</v>
      </c>
      <c r="J121" s="19" t="s">
        <v>369</v>
      </c>
    </row>
    <row r="122" spans="1:10" ht="15.75" x14ac:dyDescent="0.25">
      <c r="A122" s="41" t="s">
        <v>367</v>
      </c>
      <c r="B122" s="41"/>
      <c r="C122" s="41"/>
      <c r="D122" s="41"/>
      <c r="E122" s="34">
        <f>SUBTOTAL(9,E5:E121)</f>
        <v>112579.71</v>
      </c>
      <c r="F122" s="3"/>
      <c r="G122" s="3"/>
      <c r="H122" s="3"/>
      <c r="I122" s="4"/>
      <c r="J122" s="20"/>
    </row>
    <row r="123" spans="1:10" s="30" customFormat="1" ht="15.75" x14ac:dyDescent="0.25">
      <c r="A123" s="46" t="s">
        <v>663</v>
      </c>
      <c r="B123" s="14" t="s">
        <v>28</v>
      </c>
      <c r="C123" s="15" t="s">
        <v>375</v>
      </c>
      <c r="D123" s="15" t="s">
        <v>375</v>
      </c>
      <c r="E123" s="17">
        <v>17.66</v>
      </c>
      <c r="F123" s="15" t="s">
        <v>10</v>
      </c>
      <c r="G123" s="15" t="s">
        <v>11</v>
      </c>
      <c r="H123" s="15" t="s">
        <v>29</v>
      </c>
      <c r="I123" s="14" t="s">
        <v>30</v>
      </c>
      <c r="J123" s="15" t="s">
        <v>369</v>
      </c>
    </row>
    <row r="124" spans="1:10" s="5" customFormat="1" ht="15.75" x14ac:dyDescent="0.25">
      <c r="A124" s="46" t="s">
        <v>664</v>
      </c>
      <c r="B124" s="2" t="s">
        <v>52</v>
      </c>
      <c r="C124" s="15" t="s">
        <v>375</v>
      </c>
      <c r="D124" s="15" t="s">
        <v>375</v>
      </c>
      <c r="E124" s="17">
        <v>12.5</v>
      </c>
      <c r="F124" s="19" t="s">
        <v>10</v>
      </c>
      <c r="G124" s="19" t="s">
        <v>11</v>
      </c>
      <c r="H124" s="19" t="s">
        <v>29</v>
      </c>
      <c r="I124" s="2" t="s">
        <v>30</v>
      </c>
      <c r="J124" s="19" t="s">
        <v>369</v>
      </c>
    </row>
    <row r="125" spans="1:10" s="5" customFormat="1" ht="15.75" x14ac:dyDescent="0.25">
      <c r="A125" s="46" t="s">
        <v>665</v>
      </c>
      <c r="B125" s="2" t="s">
        <v>84</v>
      </c>
      <c r="C125" s="15" t="s">
        <v>375</v>
      </c>
      <c r="D125" s="15" t="s">
        <v>375</v>
      </c>
      <c r="E125" s="17">
        <v>88.3</v>
      </c>
      <c r="F125" s="19" t="s">
        <v>10</v>
      </c>
      <c r="G125" s="19" t="s">
        <v>11</v>
      </c>
      <c r="H125" s="19" t="s">
        <v>29</v>
      </c>
      <c r="I125" s="2" t="s">
        <v>30</v>
      </c>
      <c r="J125" s="19" t="s">
        <v>369</v>
      </c>
    </row>
    <row r="126" spans="1:10" s="5" customFormat="1" ht="15.75" x14ac:dyDescent="0.25">
      <c r="A126" s="46" t="s">
        <v>666</v>
      </c>
      <c r="B126" s="2" t="s">
        <v>238</v>
      </c>
      <c r="C126" s="15" t="s">
        <v>375</v>
      </c>
      <c r="D126" s="15" t="s">
        <v>375</v>
      </c>
      <c r="E126" s="17">
        <v>400</v>
      </c>
      <c r="F126" s="19" t="s">
        <v>10</v>
      </c>
      <c r="G126" s="19" t="s">
        <v>11</v>
      </c>
      <c r="H126" s="19" t="s">
        <v>66</v>
      </c>
      <c r="I126" s="2" t="s">
        <v>67</v>
      </c>
      <c r="J126" s="19" t="s">
        <v>369</v>
      </c>
    </row>
    <row r="127" spans="1:10" s="5" customFormat="1" ht="15.75" x14ac:dyDescent="0.25">
      <c r="A127" s="46" t="s">
        <v>667</v>
      </c>
      <c r="B127" s="2" t="s">
        <v>239</v>
      </c>
      <c r="C127" s="15" t="s">
        <v>375</v>
      </c>
      <c r="D127" s="15" t="s">
        <v>375</v>
      </c>
      <c r="E127" s="17">
        <v>1194.48</v>
      </c>
      <c r="F127" s="19" t="s">
        <v>10</v>
      </c>
      <c r="G127" s="19" t="s">
        <v>11</v>
      </c>
      <c r="H127" s="19" t="s">
        <v>37</v>
      </c>
      <c r="I127" s="2" t="s">
        <v>38</v>
      </c>
      <c r="J127" s="19" t="s">
        <v>369</v>
      </c>
    </row>
    <row r="128" spans="1:10" s="5" customFormat="1" ht="15.75" x14ac:dyDescent="0.25">
      <c r="A128" s="46" t="s">
        <v>668</v>
      </c>
      <c r="B128" s="2" t="s">
        <v>240</v>
      </c>
      <c r="C128" s="15" t="s">
        <v>375</v>
      </c>
      <c r="D128" s="15" t="s">
        <v>375</v>
      </c>
      <c r="E128" s="17">
        <v>3500</v>
      </c>
      <c r="F128" s="19" t="s">
        <v>10</v>
      </c>
      <c r="G128" s="19" t="s">
        <v>11</v>
      </c>
      <c r="H128" s="19" t="s">
        <v>66</v>
      </c>
      <c r="I128" s="2" t="s">
        <v>67</v>
      </c>
      <c r="J128" s="19" t="s">
        <v>369</v>
      </c>
    </row>
    <row r="129" spans="1:10" s="5" customFormat="1" ht="15.75" x14ac:dyDescent="0.25">
      <c r="A129" s="46" t="s">
        <v>669</v>
      </c>
      <c r="B129" s="2" t="s">
        <v>241</v>
      </c>
      <c r="C129" s="15" t="s">
        <v>375</v>
      </c>
      <c r="D129" s="15" t="s">
        <v>375</v>
      </c>
      <c r="E129" s="17">
        <v>400</v>
      </c>
      <c r="F129" s="19" t="s">
        <v>10</v>
      </c>
      <c r="G129" s="19" t="s">
        <v>11</v>
      </c>
      <c r="H129" s="19" t="s">
        <v>47</v>
      </c>
      <c r="I129" s="2" t="s">
        <v>48</v>
      </c>
      <c r="J129" s="19" t="s">
        <v>369</v>
      </c>
    </row>
    <row r="130" spans="1:10" s="5" customFormat="1" ht="15.75" x14ac:dyDescent="0.25">
      <c r="A130" s="46" t="s">
        <v>670</v>
      </c>
      <c r="B130" s="2" t="s">
        <v>246</v>
      </c>
      <c r="C130" s="15" t="s">
        <v>375</v>
      </c>
      <c r="D130" s="15" t="s">
        <v>375</v>
      </c>
      <c r="E130" s="17">
        <v>606.63</v>
      </c>
      <c r="F130" s="19" t="s">
        <v>10</v>
      </c>
      <c r="G130" s="19" t="s">
        <v>11</v>
      </c>
      <c r="H130" s="19" t="s">
        <v>88</v>
      </c>
      <c r="I130" s="2" t="s">
        <v>89</v>
      </c>
      <c r="J130" s="19" t="s">
        <v>369</v>
      </c>
    </row>
    <row r="131" spans="1:10" s="5" customFormat="1" ht="15.75" x14ac:dyDescent="0.25">
      <c r="A131" s="46" t="s">
        <v>671</v>
      </c>
      <c r="B131" s="2" t="s">
        <v>247</v>
      </c>
      <c r="C131" s="15" t="s">
        <v>375</v>
      </c>
      <c r="D131" s="15" t="s">
        <v>375</v>
      </c>
      <c r="E131" s="17">
        <v>322.24</v>
      </c>
      <c r="F131" s="19" t="s">
        <v>10</v>
      </c>
      <c r="G131" s="19" t="s">
        <v>11</v>
      </c>
      <c r="H131" s="19" t="s">
        <v>248</v>
      </c>
      <c r="I131" s="2" t="s">
        <v>249</v>
      </c>
      <c r="J131" s="19" t="s">
        <v>369</v>
      </c>
    </row>
    <row r="132" spans="1:10" s="5" customFormat="1" ht="15.75" x14ac:dyDescent="0.25">
      <c r="A132" s="46" t="s">
        <v>672</v>
      </c>
      <c r="B132" s="2" t="s">
        <v>250</v>
      </c>
      <c r="C132" s="15" t="s">
        <v>375</v>
      </c>
      <c r="D132" s="15" t="s">
        <v>375</v>
      </c>
      <c r="E132" s="17">
        <v>115</v>
      </c>
      <c r="F132" s="19" t="s">
        <v>10</v>
      </c>
      <c r="G132" s="19" t="s">
        <v>11</v>
      </c>
      <c r="H132" s="19" t="s">
        <v>47</v>
      </c>
      <c r="I132" s="2" t="s">
        <v>48</v>
      </c>
      <c r="J132" s="19" t="s">
        <v>369</v>
      </c>
    </row>
    <row r="133" spans="1:10" s="5" customFormat="1" ht="15.75" x14ac:dyDescent="0.25">
      <c r="A133" s="46" t="s">
        <v>673</v>
      </c>
      <c r="B133" s="2" t="s">
        <v>319</v>
      </c>
      <c r="C133" s="15" t="s">
        <v>375</v>
      </c>
      <c r="D133" s="15" t="s">
        <v>375</v>
      </c>
      <c r="E133" s="17">
        <v>1250</v>
      </c>
      <c r="F133" s="19" t="s">
        <v>10</v>
      </c>
      <c r="G133" s="19" t="s">
        <v>11</v>
      </c>
      <c r="H133" s="19" t="s">
        <v>248</v>
      </c>
      <c r="I133" s="2" t="s">
        <v>249</v>
      </c>
      <c r="J133" s="19" t="s">
        <v>369</v>
      </c>
    </row>
    <row r="134" spans="1:10" s="5" customFormat="1" ht="15.75" x14ac:dyDescent="0.25">
      <c r="A134" s="46" t="s">
        <v>674</v>
      </c>
      <c r="B134" s="2" t="s">
        <v>328</v>
      </c>
      <c r="C134" s="15" t="s">
        <v>375</v>
      </c>
      <c r="D134" s="15" t="s">
        <v>375</v>
      </c>
      <c r="E134" s="17">
        <v>1393</v>
      </c>
      <c r="F134" s="19" t="s">
        <v>10</v>
      </c>
      <c r="G134" s="19" t="s">
        <v>11</v>
      </c>
      <c r="H134" s="19" t="s">
        <v>66</v>
      </c>
      <c r="I134" s="2" t="s">
        <v>67</v>
      </c>
      <c r="J134" s="19" t="s">
        <v>369</v>
      </c>
    </row>
    <row r="135" spans="1:10" s="5" customFormat="1" ht="15.75" x14ac:dyDescent="0.25">
      <c r="A135" s="46" t="s">
        <v>675</v>
      </c>
      <c r="B135" s="2" t="s">
        <v>329</v>
      </c>
      <c r="C135" s="15" t="s">
        <v>375</v>
      </c>
      <c r="D135" s="15" t="s">
        <v>375</v>
      </c>
      <c r="E135" s="17">
        <v>12.5</v>
      </c>
      <c r="F135" s="19" t="s">
        <v>10</v>
      </c>
      <c r="G135" s="19" t="s">
        <v>11</v>
      </c>
      <c r="H135" s="19" t="s">
        <v>29</v>
      </c>
      <c r="I135" s="2" t="s">
        <v>30</v>
      </c>
      <c r="J135" s="19" t="s">
        <v>369</v>
      </c>
    </row>
    <row r="136" spans="1:10" s="5" customFormat="1" ht="15.75" x14ac:dyDescent="0.25">
      <c r="A136" s="46" t="s">
        <v>676</v>
      </c>
      <c r="B136" s="2" t="s">
        <v>330</v>
      </c>
      <c r="C136" s="15" t="s">
        <v>375</v>
      </c>
      <c r="D136" s="15" t="s">
        <v>375</v>
      </c>
      <c r="E136" s="17">
        <v>500</v>
      </c>
      <c r="F136" s="19" t="s">
        <v>10</v>
      </c>
      <c r="G136" s="19" t="s">
        <v>11</v>
      </c>
      <c r="H136" s="19" t="s">
        <v>269</v>
      </c>
      <c r="I136" s="2" t="s">
        <v>270</v>
      </c>
      <c r="J136" s="19" t="s">
        <v>369</v>
      </c>
    </row>
    <row r="137" spans="1:10" s="5" customFormat="1" ht="15.75" x14ac:dyDescent="0.25">
      <c r="A137" s="46" t="s">
        <v>677</v>
      </c>
      <c r="B137" s="2" t="s">
        <v>333</v>
      </c>
      <c r="C137" s="15" t="s">
        <v>375</v>
      </c>
      <c r="D137" s="15" t="s">
        <v>375</v>
      </c>
      <c r="E137" s="17">
        <v>25</v>
      </c>
      <c r="F137" s="19" t="s">
        <v>10</v>
      </c>
      <c r="G137" s="19" t="s">
        <v>11</v>
      </c>
      <c r="H137" s="19" t="s">
        <v>29</v>
      </c>
      <c r="I137" s="2" t="s">
        <v>30</v>
      </c>
      <c r="J137" s="19" t="s">
        <v>369</v>
      </c>
    </row>
    <row r="138" spans="1:10" s="5" customFormat="1" ht="15.75" x14ac:dyDescent="0.25">
      <c r="A138" s="46" t="s">
        <v>678</v>
      </c>
      <c r="B138" s="14" t="s">
        <v>396</v>
      </c>
      <c r="C138" s="15" t="s">
        <v>375</v>
      </c>
      <c r="D138" s="15" t="s">
        <v>375</v>
      </c>
      <c r="E138" s="17">
        <v>226.5</v>
      </c>
      <c r="F138" s="19" t="s">
        <v>10</v>
      </c>
      <c r="G138" s="19" t="s">
        <v>11</v>
      </c>
      <c r="H138" s="15" t="s">
        <v>394</v>
      </c>
      <c r="I138" s="14" t="s">
        <v>395</v>
      </c>
      <c r="J138" s="19" t="s">
        <v>369</v>
      </c>
    </row>
    <row r="139" spans="1:10" s="5" customFormat="1" ht="15.75" x14ac:dyDescent="0.25">
      <c r="A139" s="46" t="s">
        <v>679</v>
      </c>
      <c r="B139" s="14" t="s">
        <v>397</v>
      </c>
      <c r="C139" s="15" t="s">
        <v>375</v>
      </c>
      <c r="D139" s="15" t="s">
        <v>375</v>
      </c>
      <c r="E139" s="17">
        <f>210.4+155.2</f>
        <v>365.6</v>
      </c>
      <c r="F139" s="19" t="s">
        <v>10</v>
      </c>
      <c r="G139" s="19" t="s">
        <v>11</v>
      </c>
      <c r="H139" s="15" t="s">
        <v>394</v>
      </c>
      <c r="I139" s="14" t="s">
        <v>395</v>
      </c>
      <c r="J139" s="19" t="s">
        <v>369</v>
      </c>
    </row>
    <row r="140" spans="1:10" s="5" customFormat="1" ht="15.75" x14ac:dyDescent="0.25">
      <c r="A140" s="46" t="s">
        <v>680</v>
      </c>
      <c r="B140" s="14" t="s">
        <v>376</v>
      </c>
      <c r="C140" s="15" t="s">
        <v>375</v>
      </c>
      <c r="D140" s="15" t="s">
        <v>375</v>
      </c>
      <c r="E140" s="40">
        <f>478.8+119.7+66.5+49.88</f>
        <v>714.88</v>
      </c>
      <c r="F140" s="15" t="s">
        <v>10</v>
      </c>
      <c r="G140" s="19" t="s">
        <v>11</v>
      </c>
      <c r="H140" s="15" t="s">
        <v>248</v>
      </c>
      <c r="I140" s="16" t="s">
        <v>377</v>
      </c>
      <c r="J140" s="15" t="s">
        <v>369</v>
      </c>
    </row>
    <row r="141" spans="1:10" s="5" customFormat="1" ht="15.75" x14ac:dyDescent="0.25">
      <c r="A141" s="46" t="s">
        <v>681</v>
      </c>
      <c r="B141" s="38" t="s">
        <v>534</v>
      </c>
      <c r="C141" s="15" t="s">
        <v>375</v>
      </c>
      <c r="D141" s="15" t="s">
        <v>375</v>
      </c>
      <c r="E141" s="17">
        <f>301.11+89.94+43.45+32.59</f>
        <v>467.09000000000003</v>
      </c>
      <c r="F141" s="15" t="s">
        <v>10</v>
      </c>
      <c r="G141" s="19" t="s">
        <v>11</v>
      </c>
      <c r="H141" s="15" t="s">
        <v>248</v>
      </c>
      <c r="I141" s="16" t="s">
        <v>377</v>
      </c>
      <c r="J141" s="15" t="s">
        <v>369</v>
      </c>
    </row>
    <row r="142" spans="1:10" s="5" customFormat="1" ht="15.75" x14ac:dyDescent="0.25">
      <c r="A142" s="46" t="s">
        <v>682</v>
      </c>
      <c r="B142" s="38" t="s">
        <v>535</v>
      </c>
      <c r="C142" s="15" t="s">
        <v>375</v>
      </c>
      <c r="D142" s="15" t="s">
        <v>375</v>
      </c>
      <c r="E142" s="17">
        <f>351.38+93.4+49.42+37.07</f>
        <v>531.27</v>
      </c>
      <c r="F142" s="15" t="s">
        <v>10</v>
      </c>
      <c r="G142" s="19" t="s">
        <v>11</v>
      </c>
      <c r="H142" s="15" t="s">
        <v>248</v>
      </c>
      <c r="I142" s="16" t="s">
        <v>377</v>
      </c>
      <c r="J142" s="15" t="s">
        <v>369</v>
      </c>
    </row>
    <row r="143" spans="1:10" s="5" customFormat="1" ht="15.75" x14ac:dyDescent="0.25">
      <c r="A143" s="46" t="s">
        <v>683</v>
      </c>
      <c r="B143" s="38" t="s">
        <v>536</v>
      </c>
      <c r="C143" s="15" t="s">
        <v>375</v>
      </c>
      <c r="D143" s="15" t="s">
        <v>375</v>
      </c>
      <c r="E143" s="17">
        <f>136.19+36.2+19.15+14.37</f>
        <v>205.91</v>
      </c>
      <c r="F143" s="15" t="s">
        <v>10</v>
      </c>
      <c r="G143" s="19" t="s">
        <v>11</v>
      </c>
      <c r="H143" s="15" t="s">
        <v>248</v>
      </c>
      <c r="I143" s="16" t="s">
        <v>377</v>
      </c>
      <c r="J143" s="15" t="s">
        <v>369</v>
      </c>
    </row>
    <row r="144" spans="1:10" s="5" customFormat="1" ht="15.75" x14ac:dyDescent="0.25">
      <c r="A144" s="46" t="s">
        <v>684</v>
      </c>
      <c r="B144" s="38" t="s">
        <v>660</v>
      </c>
      <c r="C144" s="15" t="s">
        <v>375</v>
      </c>
      <c r="D144" s="15" t="s">
        <v>375</v>
      </c>
      <c r="E144" s="17">
        <f>98.31+24.58+13.65+10.24</f>
        <v>146.78</v>
      </c>
      <c r="F144" s="15" t="s">
        <v>10</v>
      </c>
      <c r="G144" s="19" t="s">
        <v>11</v>
      </c>
      <c r="H144" s="15" t="s">
        <v>248</v>
      </c>
      <c r="I144" s="16" t="s">
        <v>377</v>
      </c>
      <c r="J144" s="15" t="s">
        <v>369</v>
      </c>
    </row>
    <row r="145" spans="1:10" s="5" customFormat="1" ht="15.75" x14ac:dyDescent="0.25">
      <c r="A145" s="46" t="s">
        <v>685</v>
      </c>
      <c r="B145" s="38" t="s">
        <v>537</v>
      </c>
      <c r="C145" s="15" t="s">
        <v>375</v>
      </c>
      <c r="D145" s="15" t="s">
        <v>375</v>
      </c>
      <c r="E145" s="17">
        <f>100.77+22.12+13.65+10.24</f>
        <v>146.78</v>
      </c>
      <c r="F145" s="15" t="s">
        <v>10</v>
      </c>
      <c r="G145" s="19" t="s">
        <v>11</v>
      </c>
      <c r="H145" s="15" t="s">
        <v>248</v>
      </c>
      <c r="I145" s="16" t="s">
        <v>377</v>
      </c>
      <c r="J145" s="15" t="s">
        <v>369</v>
      </c>
    </row>
    <row r="146" spans="1:10" s="5" customFormat="1" ht="15.75" x14ac:dyDescent="0.25">
      <c r="A146" s="46" t="s">
        <v>686</v>
      </c>
      <c r="B146" s="38" t="s">
        <v>538</v>
      </c>
      <c r="C146" s="15" t="s">
        <v>375</v>
      </c>
      <c r="D146" s="15" t="s">
        <v>375</v>
      </c>
      <c r="E146" s="17">
        <f>342.48+102.3+49.42+37.07</f>
        <v>531.2700000000001</v>
      </c>
      <c r="F146" s="15" t="s">
        <v>10</v>
      </c>
      <c r="G146" s="19" t="s">
        <v>11</v>
      </c>
      <c r="H146" s="15" t="s">
        <v>248</v>
      </c>
      <c r="I146" s="16" t="s">
        <v>377</v>
      </c>
      <c r="J146" s="15" t="s">
        <v>369</v>
      </c>
    </row>
    <row r="147" spans="1:10" s="5" customFormat="1" ht="15.75" x14ac:dyDescent="0.25">
      <c r="A147" s="46" t="s">
        <v>687</v>
      </c>
      <c r="B147" s="38" t="s">
        <v>539</v>
      </c>
      <c r="C147" s="15" t="s">
        <v>375</v>
      </c>
      <c r="D147" s="15" t="s">
        <v>375</v>
      </c>
      <c r="E147" s="17">
        <f>197.09+52.39+27.72+20.79</f>
        <v>297.99000000000007</v>
      </c>
      <c r="F147" s="15" t="s">
        <v>10</v>
      </c>
      <c r="G147" s="19" t="s">
        <v>11</v>
      </c>
      <c r="H147" s="15" t="s">
        <v>248</v>
      </c>
      <c r="I147" s="16" t="s">
        <v>377</v>
      </c>
      <c r="J147" s="15" t="s">
        <v>369</v>
      </c>
    </row>
    <row r="148" spans="1:10" s="5" customFormat="1" ht="15.75" x14ac:dyDescent="0.25">
      <c r="A148" s="46" t="s">
        <v>688</v>
      </c>
      <c r="B148" s="38" t="s">
        <v>541</v>
      </c>
      <c r="C148" s="15" t="s">
        <v>375</v>
      </c>
      <c r="D148" s="15" t="s">
        <v>375</v>
      </c>
      <c r="E148" s="17">
        <f>331.71+88.18+46.65+34.99</f>
        <v>501.53</v>
      </c>
      <c r="F148" s="15" t="s">
        <v>10</v>
      </c>
      <c r="G148" s="19" t="s">
        <v>11</v>
      </c>
      <c r="H148" s="15" t="s">
        <v>248</v>
      </c>
      <c r="I148" s="16" t="s">
        <v>377</v>
      </c>
      <c r="J148" s="15" t="s">
        <v>369</v>
      </c>
    </row>
    <row r="149" spans="1:10" s="5" customFormat="1" ht="15.75" x14ac:dyDescent="0.25">
      <c r="A149" s="46" t="s">
        <v>689</v>
      </c>
      <c r="B149" s="38" t="s">
        <v>542</v>
      </c>
      <c r="C149" s="15" t="s">
        <v>375</v>
      </c>
      <c r="D149" s="15" t="s">
        <v>375</v>
      </c>
      <c r="E149" s="17">
        <f>235.07+70.21+33.92+25.44</f>
        <v>364.64</v>
      </c>
      <c r="F149" s="15" t="s">
        <v>10</v>
      </c>
      <c r="G149" s="19" t="s">
        <v>11</v>
      </c>
      <c r="H149" s="15" t="s">
        <v>248</v>
      </c>
      <c r="I149" s="16" t="s">
        <v>377</v>
      </c>
      <c r="J149" s="15" t="s">
        <v>369</v>
      </c>
    </row>
    <row r="150" spans="1:10" s="5" customFormat="1" ht="15.75" x14ac:dyDescent="0.25">
      <c r="A150" s="46" t="s">
        <v>690</v>
      </c>
      <c r="B150" s="38" t="s">
        <v>543</v>
      </c>
      <c r="C150" s="15" t="s">
        <v>375</v>
      </c>
      <c r="D150" s="15" t="s">
        <v>375</v>
      </c>
      <c r="E150" s="17">
        <f>235.07+70.21+33.92+25.44</f>
        <v>364.64</v>
      </c>
      <c r="F150" s="15" t="s">
        <v>10</v>
      </c>
      <c r="G150" s="19" t="s">
        <v>11</v>
      </c>
      <c r="H150" s="15" t="s">
        <v>248</v>
      </c>
      <c r="I150" s="16" t="s">
        <v>377</v>
      </c>
      <c r="J150" s="15" t="s">
        <v>369</v>
      </c>
    </row>
    <row r="151" spans="1:10" s="5" customFormat="1" ht="15.75" x14ac:dyDescent="0.25">
      <c r="A151" s="46" t="s">
        <v>691</v>
      </c>
      <c r="B151" s="38" t="s">
        <v>544</v>
      </c>
      <c r="C151" s="15" t="s">
        <v>375</v>
      </c>
      <c r="D151" s="15" t="s">
        <v>375</v>
      </c>
      <c r="E151" s="17">
        <f>153.01+40.67+21.52+16.14</f>
        <v>231.34000000000003</v>
      </c>
      <c r="F151" s="15" t="s">
        <v>10</v>
      </c>
      <c r="G151" s="19" t="s">
        <v>11</v>
      </c>
      <c r="H151" s="15" t="s">
        <v>248</v>
      </c>
      <c r="I151" s="16" t="s">
        <v>377</v>
      </c>
      <c r="J151" s="15" t="s">
        <v>369</v>
      </c>
    </row>
    <row r="152" spans="1:10" s="5" customFormat="1" ht="15.75" x14ac:dyDescent="0.25">
      <c r="A152" s="46" t="s">
        <v>692</v>
      </c>
      <c r="B152" s="38" t="s">
        <v>545</v>
      </c>
      <c r="C152" s="15" t="s">
        <v>375</v>
      </c>
      <c r="D152" s="15" t="s">
        <v>375</v>
      </c>
      <c r="E152" s="17">
        <f>97.08+25.81+13.65+10.24</f>
        <v>146.78</v>
      </c>
      <c r="F152" s="15" t="s">
        <v>10</v>
      </c>
      <c r="G152" s="19" t="s">
        <v>11</v>
      </c>
      <c r="H152" s="15" t="s">
        <v>248</v>
      </c>
      <c r="I152" s="16" t="s">
        <v>377</v>
      </c>
      <c r="J152" s="15" t="s">
        <v>369</v>
      </c>
    </row>
    <row r="153" spans="1:10" s="5" customFormat="1" ht="15.75" x14ac:dyDescent="0.25">
      <c r="A153" s="46" t="s">
        <v>693</v>
      </c>
      <c r="B153" s="38" t="s">
        <v>546</v>
      </c>
      <c r="C153" s="15" t="s">
        <v>375</v>
      </c>
      <c r="D153" s="15" t="s">
        <v>375</v>
      </c>
      <c r="E153" s="17">
        <f>177.51+44.38+24.65+18.49</f>
        <v>265.02999999999997</v>
      </c>
      <c r="F153" s="15" t="s">
        <v>10</v>
      </c>
      <c r="G153" s="19" t="s">
        <v>11</v>
      </c>
      <c r="H153" s="15" t="s">
        <v>248</v>
      </c>
      <c r="I153" s="16" t="s">
        <v>377</v>
      </c>
      <c r="J153" s="15" t="s">
        <v>369</v>
      </c>
    </row>
    <row r="154" spans="1:10" s="5" customFormat="1" ht="15.75" x14ac:dyDescent="0.25">
      <c r="A154" s="46" t="s">
        <v>694</v>
      </c>
      <c r="B154" s="38" t="s">
        <v>547</v>
      </c>
      <c r="C154" s="15" t="s">
        <v>375</v>
      </c>
      <c r="D154" s="15" t="s">
        <v>375</v>
      </c>
      <c r="E154" s="17">
        <f>148.33+44.31+21.4+16.05</f>
        <v>230.09000000000003</v>
      </c>
      <c r="F154" s="15" t="s">
        <v>10</v>
      </c>
      <c r="G154" s="19" t="s">
        <v>11</v>
      </c>
      <c r="H154" s="15" t="s">
        <v>248</v>
      </c>
      <c r="I154" s="16" t="s">
        <v>377</v>
      </c>
      <c r="J154" s="15" t="s">
        <v>369</v>
      </c>
    </row>
    <row r="155" spans="1:10" s="5" customFormat="1" ht="15.75" x14ac:dyDescent="0.25">
      <c r="A155" s="46" t="s">
        <v>695</v>
      </c>
      <c r="B155" s="38" t="s">
        <v>548</v>
      </c>
      <c r="C155" s="15" t="s">
        <v>375</v>
      </c>
      <c r="D155" s="15" t="s">
        <v>375</v>
      </c>
      <c r="E155" s="17">
        <f>653.56+184.34+93.1+69.83</f>
        <v>1000.83</v>
      </c>
      <c r="F155" s="15" t="s">
        <v>10</v>
      </c>
      <c r="G155" s="19" t="s">
        <v>11</v>
      </c>
      <c r="H155" s="15" t="s">
        <v>248</v>
      </c>
      <c r="I155" s="16" t="s">
        <v>377</v>
      </c>
      <c r="J155" s="15" t="s">
        <v>369</v>
      </c>
    </row>
    <row r="156" spans="1:10" s="5" customFormat="1" ht="15.75" x14ac:dyDescent="0.25">
      <c r="A156" s="46" t="s">
        <v>696</v>
      </c>
      <c r="B156" s="38" t="s">
        <v>549</v>
      </c>
      <c r="C156" s="15" t="s">
        <v>375</v>
      </c>
      <c r="D156" s="15" t="s">
        <v>375</v>
      </c>
      <c r="E156" s="17">
        <f>1289.04+342.66+181.3+135.98</f>
        <v>1948.98</v>
      </c>
      <c r="F156" s="15" t="s">
        <v>10</v>
      </c>
      <c r="G156" s="19" t="s">
        <v>11</v>
      </c>
      <c r="H156" s="15" t="s">
        <v>248</v>
      </c>
      <c r="I156" s="16" t="s">
        <v>377</v>
      </c>
      <c r="J156" s="15" t="s">
        <v>369</v>
      </c>
    </row>
    <row r="157" spans="1:10" s="5" customFormat="1" ht="15.75" x14ac:dyDescent="0.25">
      <c r="A157" s="46" t="s">
        <v>697</v>
      </c>
      <c r="B157" s="38" t="s">
        <v>550</v>
      </c>
      <c r="C157" s="15" t="s">
        <v>375</v>
      </c>
      <c r="D157" s="15" t="s">
        <v>375</v>
      </c>
      <c r="E157" s="17">
        <f>670.32+167.58+93.1+69.83</f>
        <v>1000.8300000000002</v>
      </c>
      <c r="F157" s="15" t="s">
        <v>10</v>
      </c>
      <c r="G157" s="19" t="s">
        <v>11</v>
      </c>
      <c r="H157" s="15" t="s">
        <v>248</v>
      </c>
      <c r="I157" s="16" t="s">
        <v>377</v>
      </c>
      <c r="J157" s="15" t="s">
        <v>369</v>
      </c>
    </row>
    <row r="158" spans="1:10" s="5" customFormat="1" ht="15.75" x14ac:dyDescent="0.25">
      <c r="A158" s="46" t="s">
        <v>698</v>
      </c>
      <c r="B158" s="38" t="s">
        <v>551</v>
      </c>
      <c r="C158" s="15" t="s">
        <v>375</v>
      </c>
      <c r="D158" s="15" t="s">
        <v>375</v>
      </c>
      <c r="E158" s="17">
        <f>766.46+203.74+107.8+80.85</f>
        <v>1158.8499999999999</v>
      </c>
      <c r="F158" s="15" t="s">
        <v>10</v>
      </c>
      <c r="G158" s="19" t="s">
        <v>11</v>
      </c>
      <c r="H158" s="15" t="s">
        <v>248</v>
      </c>
      <c r="I158" s="16" t="s">
        <v>377</v>
      </c>
      <c r="J158" s="15" t="s">
        <v>369</v>
      </c>
    </row>
    <row r="159" spans="1:10" s="5" customFormat="1" ht="15.75" x14ac:dyDescent="0.25">
      <c r="A159" s="46" t="s">
        <v>699</v>
      </c>
      <c r="B159" s="38" t="s">
        <v>552</v>
      </c>
      <c r="C159" s="15" t="s">
        <v>375</v>
      </c>
      <c r="D159" s="15" t="s">
        <v>375</v>
      </c>
      <c r="E159" s="17">
        <f>348.39+92.61+49+36.75</f>
        <v>526.75</v>
      </c>
      <c r="F159" s="15" t="s">
        <v>10</v>
      </c>
      <c r="G159" s="19" t="s">
        <v>11</v>
      </c>
      <c r="H159" s="15" t="s">
        <v>248</v>
      </c>
      <c r="I159" s="16" t="s">
        <v>377</v>
      </c>
      <c r="J159" s="15" t="s">
        <v>369</v>
      </c>
    </row>
    <row r="160" spans="1:10" s="5" customFormat="1" ht="15.75" x14ac:dyDescent="0.25">
      <c r="A160" s="46" t="s">
        <v>700</v>
      </c>
      <c r="B160" s="38" t="s">
        <v>553</v>
      </c>
      <c r="C160" s="15" t="s">
        <v>375</v>
      </c>
      <c r="D160" s="15" t="s">
        <v>375</v>
      </c>
      <c r="E160" s="17">
        <f>640.16+197.74+93.1+69.83</f>
        <v>1000.83</v>
      </c>
      <c r="F160" s="15" t="s">
        <v>10</v>
      </c>
      <c r="G160" s="19" t="s">
        <v>11</v>
      </c>
      <c r="H160" s="15" t="s">
        <v>248</v>
      </c>
      <c r="I160" s="16" t="s">
        <v>377</v>
      </c>
      <c r="J160" s="15" t="s">
        <v>369</v>
      </c>
    </row>
    <row r="161" spans="1:10" s="5" customFormat="1" ht="15.75" x14ac:dyDescent="0.25">
      <c r="A161" s="46" t="s">
        <v>701</v>
      </c>
      <c r="B161" s="38" t="s">
        <v>554</v>
      </c>
      <c r="C161" s="15" t="s">
        <v>375</v>
      </c>
      <c r="D161" s="15" t="s">
        <v>375</v>
      </c>
      <c r="E161" s="17">
        <f>1289.04+342.66+181.3+135.98</f>
        <v>1948.98</v>
      </c>
      <c r="F161" s="15" t="s">
        <v>10</v>
      </c>
      <c r="G161" s="19" t="s">
        <v>11</v>
      </c>
      <c r="H161" s="15" t="s">
        <v>248</v>
      </c>
      <c r="I161" s="16" t="s">
        <v>377</v>
      </c>
      <c r="J161" s="15" t="s">
        <v>369</v>
      </c>
    </row>
    <row r="162" spans="1:10" s="5" customFormat="1" ht="15.75" x14ac:dyDescent="0.25">
      <c r="A162" s="46" t="s">
        <v>702</v>
      </c>
      <c r="B162" s="38" t="s">
        <v>555</v>
      </c>
      <c r="C162" s="15" t="s">
        <v>375</v>
      </c>
      <c r="D162" s="15" t="s">
        <v>375</v>
      </c>
      <c r="E162" s="17">
        <f>653.56+184.34+93.1+69.83</f>
        <v>1000.83</v>
      </c>
      <c r="F162" s="15" t="s">
        <v>10</v>
      </c>
      <c r="G162" s="19" t="s">
        <v>11</v>
      </c>
      <c r="H162" s="15" t="s">
        <v>248</v>
      </c>
      <c r="I162" s="16" t="s">
        <v>377</v>
      </c>
      <c r="J162" s="15" t="s">
        <v>369</v>
      </c>
    </row>
    <row r="163" spans="1:10" s="5" customFormat="1" ht="15.75" x14ac:dyDescent="0.25">
      <c r="A163" s="46" t="s">
        <v>703</v>
      </c>
      <c r="B163" s="38" t="s">
        <v>556</v>
      </c>
      <c r="C163" s="15" t="s">
        <v>375</v>
      </c>
      <c r="D163" s="15" t="s">
        <v>375</v>
      </c>
      <c r="E163" s="17">
        <f>1358.72+361.18+191.1+143.33</f>
        <v>2054.33</v>
      </c>
      <c r="F163" s="15" t="s">
        <v>10</v>
      </c>
      <c r="G163" s="19" t="s">
        <v>11</v>
      </c>
      <c r="H163" s="15" t="s">
        <v>248</v>
      </c>
      <c r="I163" s="16" t="s">
        <v>377</v>
      </c>
      <c r="J163" s="15" t="s">
        <v>369</v>
      </c>
    </row>
    <row r="164" spans="1:10" s="5" customFormat="1" ht="15.75" x14ac:dyDescent="0.25">
      <c r="A164" s="46" t="s">
        <v>704</v>
      </c>
      <c r="B164" s="38" t="s">
        <v>557</v>
      </c>
      <c r="C164" s="15" t="s">
        <v>375</v>
      </c>
      <c r="D164" s="15" t="s">
        <v>375</v>
      </c>
      <c r="E164" s="17">
        <f>487.75+129.65+68.6+51.45</f>
        <v>737.45</v>
      </c>
      <c r="F164" s="15" t="s">
        <v>10</v>
      </c>
      <c r="G164" s="19" t="s">
        <v>11</v>
      </c>
      <c r="H164" s="15" t="s">
        <v>248</v>
      </c>
      <c r="I164" s="16" t="s">
        <v>377</v>
      </c>
      <c r="J164" s="15" t="s">
        <v>369</v>
      </c>
    </row>
    <row r="165" spans="1:10" s="5" customFormat="1" ht="15.75" x14ac:dyDescent="0.25">
      <c r="A165" s="46" t="s">
        <v>705</v>
      </c>
      <c r="B165" s="38" t="s">
        <v>558</v>
      </c>
      <c r="C165" s="15" t="s">
        <v>375</v>
      </c>
      <c r="D165" s="15" t="s">
        <v>375</v>
      </c>
      <c r="E165" s="17">
        <f>670.32+167.58+93.1+69.83</f>
        <v>1000.8300000000002</v>
      </c>
      <c r="F165" s="15" t="s">
        <v>10</v>
      </c>
      <c r="G165" s="19" t="s">
        <v>11</v>
      </c>
      <c r="H165" s="15" t="s">
        <v>248</v>
      </c>
      <c r="I165" s="16" t="s">
        <v>377</v>
      </c>
      <c r="J165" s="15" t="s">
        <v>369</v>
      </c>
    </row>
    <row r="166" spans="1:10" s="5" customFormat="1" ht="15.75" x14ac:dyDescent="0.25">
      <c r="A166" s="46" t="s">
        <v>706</v>
      </c>
      <c r="B166" s="38" t="s">
        <v>559</v>
      </c>
      <c r="C166" s="15" t="s">
        <v>375</v>
      </c>
      <c r="D166" s="15" t="s">
        <v>375</v>
      </c>
      <c r="E166" s="17">
        <f>756.76+213.44+107.8+80.85</f>
        <v>1158.8499999999999</v>
      </c>
      <c r="F166" s="15" t="s">
        <v>10</v>
      </c>
      <c r="G166" s="19" t="s">
        <v>11</v>
      </c>
      <c r="H166" s="15" t="s">
        <v>248</v>
      </c>
      <c r="I166" s="16" t="s">
        <v>377</v>
      </c>
      <c r="J166" s="15" t="s">
        <v>369</v>
      </c>
    </row>
    <row r="167" spans="1:10" s="5" customFormat="1" ht="15.75" x14ac:dyDescent="0.25">
      <c r="A167" s="46" t="s">
        <v>707</v>
      </c>
      <c r="B167" s="38" t="s">
        <v>560</v>
      </c>
      <c r="C167" s="15" t="s">
        <v>375</v>
      </c>
      <c r="D167" s="15" t="s">
        <v>375</v>
      </c>
      <c r="E167" s="17">
        <f>836.14+222.26+117.6+88.2</f>
        <v>1264.2</v>
      </c>
      <c r="F167" s="15" t="s">
        <v>10</v>
      </c>
      <c r="G167" s="19" t="s">
        <v>11</v>
      </c>
      <c r="H167" s="15" t="s">
        <v>248</v>
      </c>
      <c r="I167" s="16" t="s">
        <v>377</v>
      </c>
      <c r="J167" s="15" t="s">
        <v>369</v>
      </c>
    </row>
    <row r="168" spans="1:10" s="5" customFormat="1" ht="15.75" x14ac:dyDescent="0.25">
      <c r="A168" s="46" t="s">
        <v>708</v>
      </c>
      <c r="B168" s="38" t="s">
        <v>561</v>
      </c>
      <c r="C168" s="15" t="s">
        <v>375</v>
      </c>
      <c r="D168" s="15" t="s">
        <v>375</v>
      </c>
      <c r="E168" s="17">
        <f>670.32+167.58+93.1+69.83</f>
        <v>1000.8300000000002</v>
      </c>
      <c r="F168" s="15" t="s">
        <v>10</v>
      </c>
      <c r="G168" s="19" t="s">
        <v>11</v>
      </c>
      <c r="H168" s="15" t="s">
        <v>248</v>
      </c>
      <c r="I168" s="16" t="s">
        <v>377</v>
      </c>
      <c r="J168" s="15" t="s">
        <v>369</v>
      </c>
    </row>
    <row r="169" spans="1:10" s="5" customFormat="1" ht="15.75" x14ac:dyDescent="0.25">
      <c r="A169" s="46" t="s">
        <v>709</v>
      </c>
      <c r="B169" s="38" t="s">
        <v>562</v>
      </c>
      <c r="C169" s="15" t="s">
        <v>375</v>
      </c>
      <c r="D169" s="15" t="s">
        <v>375</v>
      </c>
      <c r="E169" s="17">
        <f>972.72+243.18+135.1+101.33</f>
        <v>1452.33</v>
      </c>
      <c r="F169" s="15" t="s">
        <v>10</v>
      </c>
      <c r="G169" s="19" t="s">
        <v>11</v>
      </c>
      <c r="H169" s="15" t="s">
        <v>248</v>
      </c>
      <c r="I169" s="16" t="s">
        <v>377</v>
      </c>
      <c r="J169" s="15" t="s">
        <v>369</v>
      </c>
    </row>
    <row r="170" spans="1:10" s="5" customFormat="1" ht="15.75" x14ac:dyDescent="0.25">
      <c r="A170" s="46" t="s">
        <v>710</v>
      </c>
      <c r="B170" s="38" t="s">
        <v>563</v>
      </c>
      <c r="C170" s="15" t="s">
        <v>375</v>
      </c>
      <c r="D170" s="15" t="s">
        <v>375</v>
      </c>
      <c r="E170" s="17">
        <f>599.76+149.94+83.3+62.48</f>
        <v>895.48</v>
      </c>
      <c r="F170" s="15" t="s">
        <v>10</v>
      </c>
      <c r="G170" s="19" t="s">
        <v>11</v>
      </c>
      <c r="H170" s="15" t="s">
        <v>248</v>
      </c>
      <c r="I170" s="16" t="s">
        <v>377</v>
      </c>
      <c r="J170" s="15" t="s">
        <v>369</v>
      </c>
    </row>
    <row r="171" spans="1:10" s="5" customFormat="1" ht="15.75" x14ac:dyDescent="0.25">
      <c r="A171" s="46" t="s">
        <v>711</v>
      </c>
      <c r="B171" s="38" t="s">
        <v>564</v>
      </c>
      <c r="C171" s="15" t="s">
        <v>375</v>
      </c>
      <c r="D171" s="15" t="s">
        <v>375</v>
      </c>
      <c r="E171" s="17">
        <f>670.32+167.58+93.1+69.83</f>
        <v>1000.8300000000002</v>
      </c>
      <c r="F171" s="15" t="s">
        <v>10</v>
      </c>
      <c r="G171" s="19" t="s">
        <v>11</v>
      </c>
      <c r="H171" s="15" t="s">
        <v>248</v>
      </c>
      <c r="I171" s="16" t="s">
        <v>377</v>
      </c>
      <c r="J171" s="15" t="s">
        <v>369</v>
      </c>
    </row>
    <row r="172" spans="1:10" s="5" customFormat="1" ht="15.75" x14ac:dyDescent="0.25">
      <c r="A172" s="46" t="s">
        <v>712</v>
      </c>
      <c r="B172" s="38" t="s">
        <v>565</v>
      </c>
      <c r="C172" s="15" t="s">
        <v>375</v>
      </c>
      <c r="D172" s="15" t="s">
        <v>375</v>
      </c>
      <c r="E172" s="17">
        <f>670.32+167.58+93.1+69.83</f>
        <v>1000.8300000000002</v>
      </c>
      <c r="F172" s="15" t="s">
        <v>10</v>
      </c>
      <c r="G172" s="19" t="s">
        <v>11</v>
      </c>
      <c r="H172" s="15" t="s">
        <v>248</v>
      </c>
      <c r="I172" s="16" t="s">
        <v>377</v>
      </c>
      <c r="J172" s="15" t="s">
        <v>369</v>
      </c>
    </row>
    <row r="173" spans="1:10" s="5" customFormat="1" ht="15.75" x14ac:dyDescent="0.25">
      <c r="A173" s="46" t="s">
        <v>713</v>
      </c>
      <c r="B173" s="38" t="s">
        <v>566</v>
      </c>
      <c r="C173" s="15" t="s">
        <v>375</v>
      </c>
      <c r="D173" s="15" t="s">
        <v>375</v>
      </c>
      <c r="E173" s="17">
        <f>731.62+194.48+102.9+77.18</f>
        <v>1106.18</v>
      </c>
      <c r="F173" s="15" t="s">
        <v>10</v>
      </c>
      <c r="G173" s="19" t="s">
        <v>11</v>
      </c>
      <c r="H173" s="15" t="s">
        <v>248</v>
      </c>
      <c r="I173" s="16" t="s">
        <v>377</v>
      </c>
      <c r="J173" s="15" t="s">
        <v>369</v>
      </c>
    </row>
    <row r="174" spans="1:10" s="5" customFormat="1" ht="15.75" x14ac:dyDescent="0.25">
      <c r="A174" s="46" t="s">
        <v>714</v>
      </c>
      <c r="B174" s="38" t="s">
        <v>567</v>
      </c>
      <c r="C174" s="15" t="s">
        <v>375</v>
      </c>
      <c r="D174" s="15" t="s">
        <v>375</v>
      </c>
      <c r="E174" s="17">
        <f>282.24+70.56+39.2+29.4</f>
        <v>421.4</v>
      </c>
      <c r="F174" s="15" t="s">
        <v>10</v>
      </c>
      <c r="G174" s="19" t="s">
        <v>11</v>
      </c>
      <c r="H174" s="15" t="s">
        <v>248</v>
      </c>
      <c r="I174" s="16" t="s">
        <v>377</v>
      </c>
      <c r="J174" s="15" t="s">
        <v>369</v>
      </c>
    </row>
    <row r="175" spans="1:10" s="5" customFormat="1" ht="15.75" x14ac:dyDescent="0.25">
      <c r="A175" s="46" t="s">
        <v>715</v>
      </c>
      <c r="B175" s="38" t="s">
        <v>568</v>
      </c>
      <c r="C175" s="15" t="s">
        <v>375</v>
      </c>
      <c r="D175" s="15" t="s">
        <v>375</v>
      </c>
      <c r="E175" s="17">
        <f>38.74+8.51+5.25+3.94</f>
        <v>56.44</v>
      </c>
      <c r="F175" s="15" t="s">
        <v>10</v>
      </c>
      <c r="G175" s="19" t="s">
        <v>11</v>
      </c>
      <c r="H175" s="15" t="s">
        <v>248</v>
      </c>
      <c r="I175" s="16" t="s">
        <v>377</v>
      </c>
      <c r="J175" s="15" t="s">
        <v>369</v>
      </c>
    </row>
    <row r="176" spans="1:10" s="5" customFormat="1" ht="15.75" x14ac:dyDescent="0.25">
      <c r="A176" s="46" t="s">
        <v>716</v>
      </c>
      <c r="B176" s="38" t="s">
        <v>569</v>
      </c>
      <c r="C176" s="15" t="s">
        <v>375</v>
      </c>
      <c r="D176" s="15" t="s">
        <v>375</v>
      </c>
      <c r="E176" s="17">
        <f>282.24+70.56+39.2+29.4</f>
        <v>421.4</v>
      </c>
      <c r="F176" s="15" t="s">
        <v>10</v>
      </c>
      <c r="G176" s="19" t="s">
        <v>11</v>
      </c>
      <c r="H176" s="15" t="s">
        <v>248</v>
      </c>
      <c r="I176" s="16" t="s">
        <v>377</v>
      </c>
      <c r="J176" s="15" t="s">
        <v>369</v>
      </c>
    </row>
    <row r="177" spans="1:10" s="5" customFormat="1" ht="15.75" x14ac:dyDescent="0.25">
      <c r="A177" s="46" t="s">
        <v>717</v>
      </c>
      <c r="B177" s="38" t="s">
        <v>570</v>
      </c>
      <c r="C177" s="15" t="s">
        <v>375</v>
      </c>
      <c r="D177" s="15" t="s">
        <v>375</v>
      </c>
      <c r="E177" s="17">
        <f>418.07+111.13+58.8+44.1</f>
        <v>632.1</v>
      </c>
      <c r="F177" s="15" t="s">
        <v>10</v>
      </c>
      <c r="G177" s="19" t="s">
        <v>11</v>
      </c>
      <c r="H177" s="15" t="s">
        <v>248</v>
      </c>
      <c r="I177" s="16" t="s">
        <v>377</v>
      </c>
      <c r="J177" s="15" t="s">
        <v>369</v>
      </c>
    </row>
    <row r="178" spans="1:10" s="5" customFormat="1" ht="15.75" x14ac:dyDescent="0.25">
      <c r="A178" s="46" t="s">
        <v>718</v>
      </c>
      <c r="B178" s="38" t="s">
        <v>571</v>
      </c>
      <c r="C178" s="15" t="s">
        <v>375</v>
      </c>
      <c r="D178" s="15" t="s">
        <v>375</v>
      </c>
      <c r="E178" s="17">
        <f>176.4+44.1+24.5+18.38</f>
        <v>263.38</v>
      </c>
      <c r="F178" s="15" t="s">
        <v>10</v>
      </c>
      <c r="G178" s="19" t="s">
        <v>11</v>
      </c>
      <c r="H178" s="15" t="s">
        <v>248</v>
      </c>
      <c r="I178" s="16" t="s">
        <v>377</v>
      </c>
      <c r="J178" s="15" t="s">
        <v>369</v>
      </c>
    </row>
    <row r="179" spans="1:10" s="5" customFormat="1" ht="15.75" x14ac:dyDescent="0.25">
      <c r="A179" s="46" t="s">
        <v>719</v>
      </c>
      <c r="B179" s="38" t="s">
        <v>572</v>
      </c>
      <c r="C179" s="15" t="s">
        <v>375</v>
      </c>
      <c r="D179" s="15" t="s">
        <v>375</v>
      </c>
      <c r="E179" s="17">
        <f>89.59+23.81+12.6+9.45</f>
        <v>135.44999999999999</v>
      </c>
      <c r="F179" s="15" t="s">
        <v>10</v>
      </c>
      <c r="G179" s="19" t="s">
        <v>11</v>
      </c>
      <c r="H179" s="15" t="s">
        <v>248</v>
      </c>
      <c r="I179" s="16" t="s">
        <v>377</v>
      </c>
      <c r="J179" s="15" t="s">
        <v>369</v>
      </c>
    </row>
    <row r="180" spans="1:10" s="5" customFormat="1" ht="15.75" x14ac:dyDescent="0.25">
      <c r="A180" s="46" t="s">
        <v>720</v>
      </c>
      <c r="B180" s="38" t="s">
        <v>573</v>
      </c>
      <c r="C180" s="15" t="s">
        <v>375</v>
      </c>
      <c r="D180" s="15" t="s">
        <v>375</v>
      </c>
      <c r="E180" s="17">
        <f>26.46+19.6+14.7</f>
        <v>60.760000000000005</v>
      </c>
      <c r="F180" s="15" t="s">
        <v>10</v>
      </c>
      <c r="G180" s="19" t="s">
        <v>11</v>
      </c>
      <c r="H180" s="15" t="s">
        <v>248</v>
      </c>
      <c r="I180" s="16" t="s">
        <v>377</v>
      </c>
      <c r="J180" s="15" t="s">
        <v>369</v>
      </c>
    </row>
    <row r="181" spans="1:10" s="5" customFormat="1" ht="15.75" x14ac:dyDescent="0.25">
      <c r="A181" s="46" t="s">
        <v>721</v>
      </c>
      <c r="B181" s="38" t="s">
        <v>574</v>
      </c>
      <c r="C181" s="15" t="s">
        <v>375</v>
      </c>
      <c r="D181" s="15" t="s">
        <v>375</v>
      </c>
      <c r="E181" s="17">
        <f>141.12+35.28+19.6+14.7</f>
        <v>210.7</v>
      </c>
      <c r="F181" s="15" t="s">
        <v>10</v>
      </c>
      <c r="G181" s="19" t="s">
        <v>11</v>
      </c>
      <c r="H181" s="15" t="s">
        <v>248</v>
      </c>
      <c r="I181" s="16" t="s">
        <v>377</v>
      </c>
      <c r="J181" s="15" t="s">
        <v>369</v>
      </c>
    </row>
    <row r="182" spans="1:10" s="5" customFormat="1" ht="15.75" x14ac:dyDescent="0.25">
      <c r="A182" s="46" t="s">
        <v>722</v>
      </c>
      <c r="B182" s="38" t="s">
        <v>575</v>
      </c>
      <c r="C182" s="15" t="s">
        <v>375</v>
      </c>
      <c r="D182" s="15" t="s">
        <v>375</v>
      </c>
      <c r="E182" s="17">
        <f>385.56+68.04+50.4+37.8</f>
        <v>541.79999999999995</v>
      </c>
      <c r="F182" s="15" t="s">
        <v>10</v>
      </c>
      <c r="G182" s="19" t="s">
        <v>11</v>
      </c>
      <c r="H182" s="15" t="s">
        <v>248</v>
      </c>
      <c r="I182" s="16" t="s">
        <v>377</v>
      </c>
      <c r="J182" s="15" t="s">
        <v>369</v>
      </c>
    </row>
    <row r="183" spans="1:10" s="5" customFormat="1" ht="15.75" x14ac:dyDescent="0.25">
      <c r="A183" s="46" t="s">
        <v>723</v>
      </c>
      <c r="B183" s="38" t="s">
        <v>576</v>
      </c>
      <c r="C183" s="15" t="s">
        <v>375</v>
      </c>
      <c r="D183" s="15" t="s">
        <v>375</v>
      </c>
      <c r="E183" s="17">
        <f>322.56+80.64+44.8+33.6</f>
        <v>481.6</v>
      </c>
      <c r="F183" s="15" t="s">
        <v>10</v>
      </c>
      <c r="G183" s="19" t="s">
        <v>11</v>
      </c>
      <c r="H183" s="15" t="s">
        <v>248</v>
      </c>
      <c r="I183" s="16" t="s">
        <v>377</v>
      </c>
      <c r="J183" s="15" t="s">
        <v>369</v>
      </c>
    </row>
    <row r="184" spans="1:10" s="5" customFormat="1" ht="15.75" x14ac:dyDescent="0.25">
      <c r="A184" s="46" t="s">
        <v>724</v>
      </c>
      <c r="B184" s="38" t="s">
        <v>577</v>
      </c>
      <c r="C184" s="15" t="s">
        <v>375</v>
      </c>
      <c r="D184" s="15" t="s">
        <v>375</v>
      </c>
      <c r="E184" s="17">
        <f>278.71+74.09+39.2+29.4</f>
        <v>421.39999999999992</v>
      </c>
      <c r="F184" s="15" t="s">
        <v>10</v>
      </c>
      <c r="G184" s="19" t="s">
        <v>11</v>
      </c>
      <c r="H184" s="15" t="s">
        <v>248</v>
      </c>
      <c r="I184" s="16" t="s">
        <v>377</v>
      </c>
      <c r="J184" s="15" t="s">
        <v>369</v>
      </c>
    </row>
    <row r="185" spans="1:10" s="5" customFormat="1" ht="15.75" x14ac:dyDescent="0.25">
      <c r="A185" s="46" t="s">
        <v>725</v>
      </c>
      <c r="B185" s="38" t="s">
        <v>578</v>
      </c>
      <c r="C185" s="15" t="s">
        <v>375</v>
      </c>
      <c r="D185" s="15" t="s">
        <v>375</v>
      </c>
      <c r="E185" s="17">
        <f>176.4+44.1+24.5+18.38</f>
        <v>263.38</v>
      </c>
      <c r="F185" s="15" t="s">
        <v>10</v>
      </c>
      <c r="G185" s="19" t="s">
        <v>11</v>
      </c>
      <c r="H185" s="15" t="s">
        <v>248</v>
      </c>
      <c r="I185" s="16" t="s">
        <v>377</v>
      </c>
      <c r="J185" s="15" t="s">
        <v>369</v>
      </c>
    </row>
    <row r="186" spans="1:10" s="5" customFormat="1" ht="15.75" x14ac:dyDescent="0.25">
      <c r="A186" s="46" t="s">
        <v>726</v>
      </c>
      <c r="B186" s="38" t="s">
        <v>579</v>
      </c>
      <c r="C186" s="15" t="s">
        <v>375</v>
      </c>
      <c r="D186" s="15" t="s">
        <v>375</v>
      </c>
      <c r="E186" s="17">
        <f>123.98+27.22+16.8+12.6</f>
        <v>180.6</v>
      </c>
      <c r="F186" s="15" t="s">
        <v>10</v>
      </c>
      <c r="G186" s="19" t="s">
        <v>11</v>
      </c>
      <c r="H186" s="15" t="s">
        <v>248</v>
      </c>
      <c r="I186" s="16" t="s">
        <v>377</v>
      </c>
      <c r="J186" s="15" t="s">
        <v>369</v>
      </c>
    </row>
    <row r="187" spans="1:10" s="5" customFormat="1" ht="15.75" x14ac:dyDescent="0.25">
      <c r="A187" s="46" t="s">
        <v>727</v>
      </c>
      <c r="B187" s="38" t="s">
        <v>637</v>
      </c>
      <c r="C187" s="15" t="s">
        <v>375</v>
      </c>
      <c r="D187" s="15" t="s">
        <v>375</v>
      </c>
      <c r="E187" s="17">
        <f>176.4+44.1+24.5+18.38</f>
        <v>263.38</v>
      </c>
      <c r="F187" s="15" t="s">
        <v>10</v>
      </c>
      <c r="G187" s="19" t="s">
        <v>11</v>
      </c>
      <c r="H187" s="15" t="s">
        <v>248</v>
      </c>
      <c r="I187" s="16" t="s">
        <v>377</v>
      </c>
      <c r="J187" s="15" t="s">
        <v>369</v>
      </c>
    </row>
    <row r="188" spans="1:10" s="5" customFormat="1" ht="15.75" x14ac:dyDescent="0.25">
      <c r="A188" s="46" t="s">
        <v>728</v>
      </c>
      <c r="B188" s="38" t="s">
        <v>580</v>
      </c>
      <c r="C188" s="15" t="s">
        <v>375</v>
      </c>
      <c r="D188" s="15" t="s">
        <v>375</v>
      </c>
      <c r="E188" s="17">
        <f>141.12+35.28+19.6+14.7</f>
        <v>210.7</v>
      </c>
      <c r="F188" s="15" t="s">
        <v>10</v>
      </c>
      <c r="G188" s="19" t="s">
        <v>11</v>
      </c>
      <c r="H188" s="15" t="s">
        <v>248</v>
      </c>
      <c r="I188" s="16" t="s">
        <v>377</v>
      </c>
      <c r="J188" s="15" t="s">
        <v>369</v>
      </c>
    </row>
    <row r="189" spans="1:10" s="5" customFormat="1" ht="15.75" x14ac:dyDescent="0.25">
      <c r="A189" s="46" t="s">
        <v>729</v>
      </c>
      <c r="B189" s="38" t="s">
        <v>581</v>
      </c>
      <c r="C189" s="15" t="s">
        <v>375</v>
      </c>
      <c r="D189" s="15" t="s">
        <v>375</v>
      </c>
      <c r="E189" s="17">
        <f>352.8+88.2+49+36.75</f>
        <v>526.75</v>
      </c>
      <c r="F189" s="15" t="s">
        <v>10</v>
      </c>
      <c r="G189" s="19" t="s">
        <v>11</v>
      </c>
      <c r="H189" s="15" t="s">
        <v>248</v>
      </c>
      <c r="I189" s="16" t="s">
        <v>377</v>
      </c>
      <c r="J189" s="15" t="s">
        <v>369</v>
      </c>
    </row>
    <row r="190" spans="1:10" s="5" customFormat="1" ht="15.75" x14ac:dyDescent="0.25">
      <c r="A190" s="46" t="s">
        <v>730</v>
      </c>
      <c r="B190" s="38" t="s">
        <v>582</v>
      </c>
      <c r="C190" s="15" t="s">
        <v>375</v>
      </c>
      <c r="D190" s="15" t="s">
        <v>375</v>
      </c>
      <c r="E190" s="17">
        <f>176.4+44.1+24.5+18.38</f>
        <v>263.38</v>
      </c>
      <c r="F190" s="15" t="s">
        <v>10</v>
      </c>
      <c r="G190" s="19" t="s">
        <v>11</v>
      </c>
      <c r="H190" s="15" t="s">
        <v>248</v>
      </c>
      <c r="I190" s="16" t="s">
        <v>377</v>
      </c>
      <c r="J190" s="15" t="s">
        <v>369</v>
      </c>
    </row>
    <row r="191" spans="1:10" s="5" customFormat="1" ht="15.75" x14ac:dyDescent="0.25">
      <c r="A191" s="46" t="s">
        <v>731</v>
      </c>
      <c r="B191" s="38" t="s">
        <v>583</v>
      </c>
      <c r="C191" s="15" t="s">
        <v>375</v>
      </c>
      <c r="D191" s="15" t="s">
        <v>375</v>
      </c>
      <c r="E191" s="17">
        <f>120.96+30.24+16.8+12.6</f>
        <v>180.6</v>
      </c>
      <c r="F191" s="15" t="s">
        <v>10</v>
      </c>
      <c r="G191" s="19" t="s">
        <v>11</v>
      </c>
      <c r="H191" s="15" t="s">
        <v>248</v>
      </c>
      <c r="I191" s="16" t="s">
        <v>377</v>
      </c>
      <c r="J191" s="15" t="s">
        <v>369</v>
      </c>
    </row>
    <row r="192" spans="1:10" s="5" customFormat="1" ht="15.75" x14ac:dyDescent="0.25">
      <c r="A192" s="46" t="s">
        <v>732</v>
      </c>
      <c r="B192" s="38" t="s">
        <v>584</v>
      </c>
      <c r="C192" s="15" t="s">
        <v>375</v>
      </c>
      <c r="D192" s="15" t="s">
        <v>375</v>
      </c>
      <c r="E192" s="17">
        <f>60.48+15.12+8.4+6.3</f>
        <v>90.3</v>
      </c>
      <c r="F192" s="15" t="s">
        <v>10</v>
      </c>
      <c r="G192" s="19" t="s">
        <v>11</v>
      </c>
      <c r="H192" s="15" t="s">
        <v>248</v>
      </c>
      <c r="I192" s="16" t="s">
        <v>377</v>
      </c>
      <c r="J192" s="15" t="s">
        <v>369</v>
      </c>
    </row>
    <row r="193" spans="1:10" s="5" customFormat="1" ht="15.75" x14ac:dyDescent="0.25">
      <c r="A193" s="46" t="s">
        <v>733</v>
      </c>
      <c r="B193" s="38" t="s">
        <v>585</v>
      </c>
      <c r="C193" s="15" t="s">
        <v>375</v>
      </c>
      <c r="D193" s="15" t="s">
        <v>375</v>
      </c>
      <c r="E193" s="17">
        <f>241.92+60.48+33.6+25.2</f>
        <v>361.2</v>
      </c>
      <c r="F193" s="15" t="s">
        <v>10</v>
      </c>
      <c r="G193" s="19" t="s">
        <v>11</v>
      </c>
      <c r="H193" s="15" t="s">
        <v>248</v>
      </c>
      <c r="I193" s="16" t="s">
        <v>377</v>
      </c>
      <c r="J193" s="15" t="s">
        <v>369</v>
      </c>
    </row>
    <row r="194" spans="1:10" s="5" customFormat="1" ht="15.75" x14ac:dyDescent="0.25">
      <c r="A194" s="46" t="s">
        <v>734</v>
      </c>
      <c r="B194" s="38" t="s">
        <v>586</v>
      </c>
      <c r="C194" s="15" t="s">
        <v>375</v>
      </c>
      <c r="D194" s="15" t="s">
        <v>375</v>
      </c>
      <c r="E194" s="17">
        <f>418.07+111.13+58.8+44.1</f>
        <v>632.1</v>
      </c>
      <c r="F194" s="15" t="s">
        <v>10</v>
      </c>
      <c r="G194" s="19" t="s">
        <v>11</v>
      </c>
      <c r="H194" s="15" t="s">
        <v>248</v>
      </c>
      <c r="I194" s="16" t="s">
        <v>377</v>
      </c>
      <c r="J194" s="15" t="s">
        <v>369</v>
      </c>
    </row>
    <row r="195" spans="1:10" s="5" customFormat="1" ht="15.75" x14ac:dyDescent="0.25">
      <c r="A195" s="46" t="s">
        <v>735</v>
      </c>
      <c r="B195" s="38" t="s">
        <v>587</v>
      </c>
      <c r="C195" s="15" t="s">
        <v>375</v>
      </c>
      <c r="D195" s="15" t="s">
        <v>375</v>
      </c>
      <c r="E195" s="17">
        <f>358.34+95.26+50.4+37.8</f>
        <v>541.79999999999995</v>
      </c>
      <c r="F195" s="15" t="s">
        <v>10</v>
      </c>
      <c r="G195" s="19" t="s">
        <v>11</v>
      </c>
      <c r="H195" s="15" t="s">
        <v>248</v>
      </c>
      <c r="I195" s="16" t="s">
        <v>377</v>
      </c>
      <c r="J195" s="15" t="s">
        <v>369</v>
      </c>
    </row>
    <row r="196" spans="1:10" s="5" customFormat="1" ht="15.75" x14ac:dyDescent="0.25">
      <c r="A196" s="46" t="s">
        <v>736</v>
      </c>
      <c r="B196" s="38" t="s">
        <v>588</v>
      </c>
      <c r="C196" s="15" t="s">
        <v>375</v>
      </c>
      <c r="D196" s="15" t="s">
        <v>375</v>
      </c>
      <c r="E196" s="17">
        <f>338.44+89.96+47.6+35.7</f>
        <v>511.7</v>
      </c>
      <c r="F196" s="15" t="s">
        <v>10</v>
      </c>
      <c r="G196" s="19" t="s">
        <v>11</v>
      </c>
      <c r="H196" s="15" t="s">
        <v>248</v>
      </c>
      <c r="I196" s="16" t="s">
        <v>377</v>
      </c>
      <c r="J196" s="15" t="s">
        <v>369</v>
      </c>
    </row>
    <row r="197" spans="1:10" s="5" customFormat="1" ht="15.75" x14ac:dyDescent="0.25">
      <c r="A197" s="46" t="s">
        <v>737</v>
      </c>
      <c r="B197" s="38" t="s">
        <v>589</v>
      </c>
      <c r="C197" s="15" t="s">
        <v>375</v>
      </c>
      <c r="D197" s="15" t="s">
        <v>375</v>
      </c>
      <c r="E197" s="17">
        <f>141.12+35.28+19.6+14.7</f>
        <v>210.7</v>
      </c>
      <c r="F197" s="15" t="s">
        <v>10</v>
      </c>
      <c r="G197" s="19" t="s">
        <v>11</v>
      </c>
      <c r="H197" s="15" t="s">
        <v>248</v>
      </c>
      <c r="I197" s="16" t="s">
        <v>377</v>
      </c>
      <c r="J197" s="15" t="s">
        <v>369</v>
      </c>
    </row>
    <row r="198" spans="1:10" s="5" customFormat="1" ht="15.75" x14ac:dyDescent="0.25">
      <c r="A198" s="46" t="s">
        <v>738</v>
      </c>
      <c r="B198" s="38" t="s">
        <v>590</v>
      </c>
      <c r="C198" s="15" t="s">
        <v>375</v>
      </c>
      <c r="D198" s="15" t="s">
        <v>375</v>
      </c>
      <c r="E198" s="17">
        <f>403.2+100.8+56+42</f>
        <v>602</v>
      </c>
      <c r="F198" s="15" t="s">
        <v>10</v>
      </c>
      <c r="G198" s="19" t="s">
        <v>11</v>
      </c>
      <c r="H198" s="15" t="s">
        <v>248</v>
      </c>
      <c r="I198" s="16" t="s">
        <v>377</v>
      </c>
      <c r="J198" s="15" t="s">
        <v>369</v>
      </c>
    </row>
    <row r="199" spans="1:10" s="5" customFormat="1" ht="15.75" x14ac:dyDescent="0.25">
      <c r="A199" s="46" t="s">
        <v>739</v>
      </c>
      <c r="B199" s="38" t="s">
        <v>591</v>
      </c>
      <c r="C199" s="15" t="s">
        <v>375</v>
      </c>
      <c r="D199" s="15" t="s">
        <v>375</v>
      </c>
      <c r="E199" s="17">
        <f>236.88+59.22+32.9+24.68</f>
        <v>353.68</v>
      </c>
      <c r="F199" s="15" t="s">
        <v>10</v>
      </c>
      <c r="G199" s="19" t="s">
        <v>11</v>
      </c>
      <c r="H199" s="15" t="s">
        <v>248</v>
      </c>
      <c r="I199" s="16" t="s">
        <v>377</v>
      </c>
      <c r="J199" s="15" t="s">
        <v>369</v>
      </c>
    </row>
    <row r="200" spans="1:10" s="5" customFormat="1" ht="15.75" x14ac:dyDescent="0.25">
      <c r="A200" s="46" t="s">
        <v>740</v>
      </c>
      <c r="B200" s="38" t="s">
        <v>592</v>
      </c>
      <c r="C200" s="15" t="s">
        <v>375</v>
      </c>
      <c r="D200" s="15" t="s">
        <v>375</v>
      </c>
      <c r="E200" s="17">
        <f>120.96+30.24+16.8+12.6</f>
        <v>180.6</v>
      </c>
      <c r="F200" s="15" t="s">
        <v>10</v>
      </c>
      <c r="G200" s="19" t="s">
        <v>11</v>
      </c>
      <c r="H200" s="15" t="s">
        <v>248</v>
      </c>
      <c r="I200" s="16" t="s">
        <v>377</v>
      </c>
      <c r="J200" s="15" t="s">
        <v>369</v>
      </c>
    </row>
    <row r="201" spans="1:10" s="5" customFormat="1" ht="15.75" x14ac:dyDescent="0.25">
      <c r="A201" s="46" t="s">
        <v>741</v>
      </c>
      <c r="B201" s="38" t="s">
        <v>593</v>
      </c>
      <c r="C201" s="15" t="s">
        <v>375</v>
      </c>
      <c r="D201" s="15" t="s">
        <v>375</v>
      </c>
      <c r="E201" s="17">
        <f>179.17+47.63+25.2+18.9</f>
        <v>270.89999999999998</v>
      </c>
      <c r="F201" s="15" t="s">
        <v>10</v>
      </c>
      <c r="G201" s="19" t="s">
        <v>11</v>
      </c>
      <c r="H201" s="15" t="s">
        <v>248</v>
      </c>
      <c r="I201" s="16" t="s">
        <v>377</v>
      </c>
      <c r="J201" s="15" t="s">
        <v>369</v>
      </c>
    </row>
    <row r="202" spans="1:10" s="5" customFormat="1" ht="15.75" x14ac:dyDescent="0.25">
      <c r="A202" s="46" t="s">
        <v>742</v>
      </c>
      <c r="B202" s="38" t="s">
        <v>594</v>
      </c>
      <c r="C202" s="15" t="s">
        <v>375</v>
      </c>
      <c r="D202" s="15" t="s">
        <v>375</v>
      </c>
      <c r="E202" s="17">
        <f>141.12+35.28+19.6+14.7</f>
        <v>210.7</v>
      </c>
      <c r="F202" s="15" t="s">
        <v>10</v>
      </c>
      <c r="G202" s="19" t="s">
        <v>11</v>
      </c>
      <c r="H202" s="15" t="s">
        <v>248</v>
      </c>
      <c r="I202" s="16" t="s">
        <v>377</v>
      </c>
      <c r="J202" s="15" t="s">
        <v>369</v>
      </c>
    </row>
    <row r="203" spans="1:10" s="5" customFormat="1" ht="15.75" x14ac:dyDescent="0.25">
      <c r="A203" s="46" t="s">
        <v>743</v>
      </c>
      <c r="B203" s="38" t="s">
        <v>595</v>
      </c>
      <c r="C203" s="15" t="s">
        <v>375</v>
      </c>
      <c r="D203" s="15" t="s">
        <v>375</v>
      </c>
      <c r="E203" s="17">
        <f>176.4+44.1+24.5+18.38</f>
        <v>263.38</v>
      </c>
      <c r="F203" s="15" t="s">
        <v>10</v>
      </c>
      <c r="G203" s="19" t="s">
        <v>11</v>
      </c>
      <c r="H203" s="15" t="s">
        <v>248</v>
      </c>
      <c r="I203" s="16" t="s">
        <v>377</v>
      </c>
      <c r="J203" s="15" t="s">
        <v>369</v>
      </c>
    </row>
    <row r="204" spans="1:10" s="5" customFormat="1" ht="15.75" x14ac:dyDescent="0.25">
      <c r="A204" s="46" t="s">
        <v>744</v>
      </c>
      <c r="B204" s="38" t="s">
        <v>596</v>
      </c>
      <c r="C204" s="15" t="s">
        <v>375</v>
      </c>
      <c r="D204" s="15" t="s">
        <v>375</v>
      </c>
      <c r="E204" s="17">
        <f>262.08+65.52+36.4+27.3</f>
        <v>391.29999999999995</v>
      </c>
      <c r="F204" s="15" t="s">
        <v>10</v>
      </c>
      <c r="G204" s="19" t="s">
        <v>11</v>
      </c>
      <c r="H204" s="15" t="s">
        <v>248</v>
      </c>
      <c r="I204" s="16" t="s">
        <v>377</v>
      </c>
      <c r="J204" s="15" t="s">
        <v>369</v>
      </c>
    </row>
    <row r="205" spans="1:10" s="5" customFormat="1" ht="15.75" x14ac:dyDescent="0.25">
      <c r="A205" s="46" t="s">
        <v>745</v>
      </c>
      <c r="B205" s="38" t="s">
        <v>630</v>
      </c>
      <c r="C205" s="15" t="s">
        <v>375</v>
      </c>
      <c r="D205" s="15" t="s">
        <v>375</v>
      </c>
      <c r="E205" s="17">
        <f>74.65+19.85+10.5+7.88</f>
        <v>112.88</v>
      </c>
      <c r="F205" s="15" t="s">
        <v>10</v>
      </c>
      <c r="G205" s="19" t="s">
        <v>11</v>
      </c>
      <c r="H205" s="15" t="s">
        <v>248</v>
      </c>
      <c r="I205" s="16" t="s">
        <v>377</v>
      </c>
      <c r="J205" s="15" t="s">
        <v>369</v>
      </c>
    </row>
    <row r="206" spans="1:10" s="5" customFormat="1" ht="15.75" x14ac:dyDescent="0.25">
      <c r="A206" s="46" t="s">
        <v>746</v>
      </c>
      <c r="B206" s="38" t="s">
        <v>598</v>
      </c>
      <c r="C206" s="15" t="s">
        <v>375</v>
      </c>
      <c r="D206" s="15" t="s">
        <v>375</v>
      </c>
      <c r="E206" s="17">
        <f>149.31+39.69+21+15.75</f>
        <v>225.75</v>
      </c>
      <c r="F206" s="15" t="s">
        <v>10</v>
      </c>
      <c r="G206" s="19" t="s">
        <v>11</v>
      </c>
      <c r="H206" s="15" t="s">
        <v>248</v>
      </c>
      <c r="I206" s="16" t="s">
        <v>377</v>
      </c>
      <c r="J206" s="15" t="s">
        <v>369</v>
      </c>
    </row>
    <row r="207" spans="1:10" s="5" customFormat="1" ht="15.75" x14ac:dyDescent="0.25">
      <c r="A207" s="46" t="s">
        <v>747</v>
      </c>
      <c r="B207" s="38" t="s">
        <v>599</v>
      </c>
      <c r="C207" s="15" t="s">
        <v>375</v>
      </c>
      <c r="D207" s="15" t="s">
        <v>375</v>
      </c>
      <c r="E207" s="17">
        <f>393.12+110.88+56+42</f>
        <v>602</v>
      </c>
      <c r="F207" s="15" t="s">
        <v>10</v>
      </c>
      <c r="G207" s="19" t="s">
        <v>11</v>
      </c>
      <c r="H207" s="15" t="s">
        <v>248</v>
      </c>
      <c r="I207" s="16" t="s">
        <v>377</v>
      </c>
      <c r="J207" s="15" t="s">
        <v>369</v>
      </c>
    </row>
    <row r="208" spans="1:10" s="5" customFormat="1" ht="15.75" x14ac:dyDescent="0.25">
      <c r="A208" s="46" t="s">
        <v>748</v>
      </c>
      <c r="B208" s="38" t="s">
        <v>600</v>
      </c>
      <c r="C208" s="15" t="s">
        <v>375</v>
      </c>
      <c r="D208" s="15" t="s">
        <v>375</v>
      </c>
      <c r="E208" s="17">
        <f>117.94+33.26+16.8+12.6</f>
        <v>180.6</v>
      </c>
      <c r="F208" s="15" t="s">
        <v>10</v>
      </c>
      <c r="G208" s="19" t="s">
        <v>11</v>
      </c>
      <c r="H208" s="15" t="s">
        <v>248</v>
      </c>
      <c r="I208" s="16" t="s">
        <v>377</v>
      </c>
      <c r="J208" s="15" t="s">
        <v>369</v>
      </c>
    </row>
    <row r="209" spans="1:10" s="5" customFormat="1" ht="15.75" x14ac:dyDescent="0.25">
      <c r="A209" s="46" t="s">
        <v>749</v>
      </c>
      <c r="B209" s="38" t="s">
        <v>648</v>
      </c>
      <c r="C209" s="15" t="s">
        <v>375</v>
      </c>
      <c r="D209" s="15" t="s">
        <v>375</v>
      </c>
      <c r="E209" s="17">
        <f>120.96+30.24+16.8+12.6</f>
        <v>180.6</v>
      </c>
      <c r="F209" s="15" t="s">
        <v>10</v>
      </c>
      <c r="G209" s="19" t="s">
        <v>11</v>
      </c>
      <c r="H209" s="15" t="s">
        <v>248</v>
      </c>
      <c r="I209" s="16" t="s">
        <v>377</v>
      </c>
      <c r="J209" s="15" t="s">
        <v>369</v>
      </c>
    </row>
    <row r="210" spans="1:10" s="5" customFormat="1" ht="15.75" x14ac:dyDescent="0.25">
      <c r="A210" s="46" t="s">
        <v>750</v>
      </c>
      <c r="B210" s="38" t="s">
        <v>601</v>
      </c>
      <c r="C210" s="15" t="s">
        <v>375</v>
      </c>
      <c r="D210" s="15" t="s">
        <v>375</v>
      </c>
      <c r="E210" s="17">
        <f>403.2+100.8+56+42</f>
        <v>602</v>
      </c>
      <c r="F210" s="15" t="s">
        <v>10</v>
      </c>
      <c r="G210" s="19" t="s">
        <v>11</v>
      </c>
      <c r="H210" s="15" t="s">
        <v>248</v>
      </c>
      <c r="I210" s="16" t="s">
        <v>377</v>
      </c>
      <c r="J210" s="15" t="s">
        <v>369</v>
      </c>
    </row>
    <row r="211" spans="1:10" s="5" customFormat="1" ht="15.75" x14ac:dyDescent="0.25">
      <c r="A211" s="46" t="s">
        <v>751</v>
      </c>
      <c r="B211" s="38" t="s">
        <v>602</v>
      </c>
      <c r="C211" s="15" t="s">
        <v>375</v>
      </c>
      <c r="D211" s="15" t="s">
        <v>375</v>
      </c>
      <c r="E211" s="17">
        <f>120.96+30.24+16.8+12.6</f>
        <v>180.6</v>
      </c>
      <c r="F211" s="15" t="s">
        <v>10</v>
      </c>
      <c r="G211" s="19" t="s">
        <v>11</v>
      </c>
      <c r="H211" s="15" t="s">
        <v>248</v>
      </c>
      <c r="I211" s="16" t="s">
        <v>377</v>
      </c>
      <c r="J211" s="15" t="s">
        <v>369</v>
      </c>
    </row>
    <row r="212" spans="1:10" s="5" customFormat="1" ht="15.75" x14ac:dyDescent="0.25">
      <c r="A212" s="46" t="s">
        <v>752</v>
      </c>
      <c r="B212" s="38" t="s">
        <v>603</v>
      </c>
      <c r="C212" s="15" t="s">
        <v>375</v>
      </c>
      <c r="D212" s="15" t="s">
        <v>375</v>
      </c>
      <c r="E212" s="17">
        <f>141.12+35.28+19.6+14.7</f>
        <v>210.7</v>
      </c>
      <c r="F212" s="15" t="s">
        <v>10</v>
      </c>
      <c r="G212" s="19" t="s">
        <v>11</v>
      </c>
      <c r="H212" s="15" t="s">
        <v>248</v>
      </c>
      <c r="I212" s="16" t="s">
        <v>377</v>
      </c>
      <c r="J212" s="15" t="s">
        <v>369</v>
      </c>
    </row>
    <row r="213" spans="1:10" s="5" customFormat="1" ht="15.75" x14ac:dyDescent="0.25">
      <c r="A213" s="46" t="s">
        <v>753</v>
      </c>
      <c r="B213" s="38" t="s">
        <v>604</v>
      </c>
      <c r="C213" s="15" t="s">
        <v>375</v>
      </c>
      <c r="D213" s="15" t="s">
        <v>375</v>
      </c>
      <c r="E213" s="17">
        <f>418.07+111.13+58.8+44.1</f>
        <v>632.1</v>
      </c>
      <c r="F213" s="15" t="s">
        <v>10</v>
      </c>
      <c r="G213" s="19" t="s">
        <v>11</v>
      </c>
      <c r="H213" s="15" t="s">
        <v>248</v>
      </c>
      <c r="I213" s="16" t="s">
        <v>377</v>
      </c>
      <c r="J213" s="15" t="s">
        <v>369</v>
      </c>
    </row>
    <row r="214" spans="1:10" s="5" customFormat="1" ht="15.75" x14ac:dyDescent="0.25">
      <c r="A214" s="46" t="s">
        <v>754</v>
      </c>
      <c r="B214" s="38" t="s">
        <v>605</v>
      </c>
      <c r="C214" s="15" t="s">
        <v>375</v>
      </c>
      <c r="D214" s="15" t="s">
        <v>375</v>
      </c>
      <c r="E214" s="17">
        <f>348.39+92.61+49+36.75</f>
        <v>526.75</v>
      </c>
      <c r="F214" s="15" t="s">
        <v>10</v>
      </c>
      <c r="G214" s="19" t="s">
        <v>11</v>
      </c>
      <c r="H214" s="15" t="s">
        <v>248</v>
      </c>
      <c r="I214" s="16" t="s">
        <v>377</v>
      </c>
      <c r="J214" s="15" t="s">
        <v>369</v>
      </c>
    </row>
    <row r="215" spans="1:10" s="5" customFormat="1" ht="15.75" x14ac:dyDescent="0.25">
      <c r="A215" s="46" t="s">
        <v>755</v>
      </c>
      <c r="B215" s="38" t="s">
        <v>606</v>
      </c>
      <c r="C215" s="15" t="s">
        <v>375</v>
      </c>
      <c r="D215" s="15" t="s">
        <v>375</v>
      </c>
      <c r="E215" s="17">
        <f>141.12+35.28+19.6+14.7</f>
        <v>210.7</v>
      </c>
      <c r="F215" s="15" t="s">
        <v>10</v>
      </c>
      <c r="G215" s="19" t="s">
        <v>11</v>
      </c>
      <c r="H215" s="15" t="s">
        <v>248</v>
      </c>
      <c r="I215" s="16" t="s">
        <v>377</v>
      </c>
      <c r="J215" s="15" t="s">
        <v>369</v>
      </c>
    </row>
    <row r="216" spans="1:10" s="5" customFormat="1" ht="15.75" x14ac:dyDescent="0.25">
      <c r="A216" s="46" t="s">
        <v>756</v>
      </c>
      <c r="B216" s="38" t="s">
        <v>607</v>
      </c>
      <c r="C216" s="15" t="s">
        <v>375</v>
      </c>
      <c r="D216" s="15" t="s">
        <v>375</v>
      </c>
      <c r="E216" s="17">
        <f>176.4+44.1+24.5+18.38</f>
        <v>263.38</v>
      </c>
      <c r="F216" s="15" t="s">
        <v>10</v>
      </c>
      <c r="G216" s="19" t="s">
        <v>11</v>
      </c>
      <c r="H216" s="15" t="s">
        <v>248</v>
      </c>
      <c r="I216" s="16" t="s">
        <v>377</v>
      </c>
      <c r="J216" s="15" t="s">
        <v>369</v>
      </c>
    </row>
    <row r="217" spans="1:10" s="5" customFormat="1" ht="15.75" x14ac:dyDescent="0.25">
      <c r="A217" s="46" t="s">
        <v>757</v>
      </c>
      <c r="B217" s="38" t="s">
        <v>608</v>
      </c>
      <c r="C217" s="15" t="s">
        <v>375</v>
      </c>
      <c r="D217" s="15" t="s">
        <v>375</v>
      </c>
      <c r="E217" s="17">
        <f>179.17+47.63+25.2+18.9</f>
        <v>270.89999999999998</v>
      </c>
      <c r="F217" s="15" t="s">
        <v>10</v>
      </c>
      <c r="G217" s="19" t="s">
        <v>11</v>
      </c>
      <c r="H217" s="15" t="s">
        <v>248</v>
      </c>
      <c r="I217" s="16" t="s">
        <v>377</v>
      </c>
      <c r="J217" s="15" t="s">
        <v>369</v>
      </c>
    </row>
    <row r="218" spans="1:10" s="5" customFormat="1" ht="15.75" x14ac:dyDescent="0.25">
      <c r="A218" s="46" t="s">
        <v>758</v>
      </c>
      <c r="B218" s="38" t="s">
        <v>609</v>
      </c>
      <c r="C218" s="15" t="s">
        <v>375</v>
      </c>
      <c r="D218" s="15" t="s">
        <v>375</v>
      </c>
      <c r="E218" s="17">
        <f>174.19+46.31+24.5+18.38</f>
        <v>263.38</v>
      </c>
      <c r="F218" s="15" t="s">
        <v>10</v>
      </c>
      <c r="G218" s="19" t="s">
        <v>11</v>
      </c>
      <c r="H218" s="15" t="s">
        <v>248</v>
      </c>
      <c r="I218" s="16" t="s">
        <v>377</v>
      </c>
      <c r="J218" s="15" t="s">
        <v>369</v>
      </c>
    </row>
    <row r="219" spans="1:10" s="5" customFormat="1" ht="15.75" x14ac:dyDescent="0.25">
      <c r="A219" s="46" t="s">
        <v>759</v>
      </c>
      <c r="B219" s="38" t="s">
        <v>610</v>
      </c>
      <c r="C219" s="15" t="s">
        <v>375</v>
      </c>
      <c r="D219" s="15" t="s">
        <v>375</v>
      </c>
      <c r="E219" s="17">
        <f>418.07+111.13+58.8+44.1</f>
        <v>632.1</v>
      </c>
      <c r="F219" s="15" t="s">
        <v>10</v>
      </c>
      <c r="G219" s="19" t="s">
        <v>11</v>
      </c>
      <c r="H219" s="15" t="s">
        <v>248</v>
      </c>
      <c r="I219" s="16" t="s">
        <v>377</v>
      </c>
      <c r="J219" s="15" t="s">
        <v>369</v>
      </c>
    </row>
    <row r="220" spans="1:10" s="5" customFormat="1" ht="15.75" x14ac:dyDescent="0.25">
      <c r="A220" s="46" t="s">
        <v>760</v>
      </c>
      <c r="B220" s="38" t="s">
        <v>611</v>
      </c>
      <c r="C220" s="15" t="s">
        <v>375</v>
      </c>
      <c r="D220" s="15" t="s">
        <v>375</v>
      </c>
      <c r="E220" s="17">
        <f>579.6+144.9+80.5+60.38</f>
        <v>865.38</v>
      </c>
      <c r="F220" s="15" t="s">
        <v>10</v>
      </c>
      <c r="G220" s="19" t="s">
        <v>11</v>
      </c>
      <c r="H220" s="15" t="s">
        <v>248</v>
      </c>
      <c r="I220" s="16" t="s">
        <v>377</v>
      </c>
      <c r="J220" s="15" t="s">
        <v>369</v>
      </c>
    </row>
    <row r="221" spans="1:10" s="5" customFormat="1" ht="15.75" x14ac:dyDescent="0.25">
      <c r="A221" s="46" t="s">
        <v>761</v>
      </c>
      <c r="B221" s="38" t="s">
        <v>612</v>
      </c>
      <c r="C221" s="15" t="s">
        <v>375</v>
      </c>
      <c r="D221" s="15" t="s">
        <v>375</v>
      </c>
      <c r="E221" s="17">
        <f>139.36+37.04+19.6+14.7</f>
        <v>210.7</v>
      </c>
      <c r="F221" s="15" t="s">
        <v>10</v>
      </c>
      <c r="G221" s="19" t="s">
        <v>11</v>
      </c>
      <c r="H221" s="15" t="s">
        <v>248</v>
      </c>
      <c r="I221" s="16" t="s">
        <v>377</v>
      </c>
      <c r="J221" s="15" t="s">
        <v>369</v>
      </c>
    </row>
    <row r="222" spans="1:10" s="5" customFormat="1" ht="15.75" x14ac:dyDescent="0.25">
      <c r="A222" s="46" t="s">
        <v>762</v>
      </c>
      <c r="B222" s="38" t="s">
        <v>613</v>
      </c>
      <c r="C222" s="15" t="s">
        <v>375</v>
      </c>
      <c r="D222" s="15" t="s">
        <v>375</v>
      </c>
      <c r="E222" s="17">
        <f>357.84+89.46+49.7+37.28</f>
        <v>534.28</v>
      </c>
      <c r="F222" s="15" t="s">
        <v>10</v>
      </c>
      <c r="G222" s="19" t="s">
        <v>11</v>
      </c>
      <c r="H222" s="15" t="s">
        <v>248</v>
      </c>
      <c r="I222" s="16" t="s">
        <v>377</v>
      </c>
      <c r="J222" s="15" t="s">
        <v>369</v>
      </c>
    </row>
    <row r="223" spans="1:10" s="5" customFormat="1" ht="15.75" x14ac:dyDescent="0.25">
      <c r="A223" s="46" t="s">
        <v>763</v>
      </c>
      <c r="B223" s="38" t="s">
        <v>614</v>
      </c>
      <c r="C223" s="15" t="s">
        <v>375</v>
      </c>
      <c r="D223" s="15" t="s">
        <v>375</v>
      </c>
      <c r="E223" s="17">
        <f>144.01+38.28+20.25+15.19</f>
        <v>217.73</v>
      </c>
      <c r="F223" s="15" t="s">
        <v>10</v>
      </c>
      <c r="G223" s="19" t="s">
        <v>11</v>
      </c>
      <c r="H223" s="15" t="s">
        <v>248</v>
      </c>
      <c r="I223" s="16" t="s">
        <v>377</v>
      </c>
      <c r="J223" s="15" t="s">
        <v>369</v>
      </c>
    </row>
    <row r="224" spans="1:10" s="5" customFormat="1" ht="15.75" x14ac:dyDescent="0.25">
      <c r="A224" s="46" t="s">
        <v>764</v>
      </c>
      <c r="B224" s="38" t="s">
        <v>615</v>
      </c>
      <c r="C224" s="15" t="s">
        <v>375</v>
      </c>
      <c r="D224" s="15" t="s">
        <v>375</v>
      </c>
      <c r="E224" s="17">
        <f>130.97+34.81+18.42+13.82</f>
        <v>198.01999999999998</v>
      </c>
      <c r="F224" s="15" t="s">
        <v>10</v>
      </c>
      <c r="G224" s="19" t="s">
        <v>11</v>
      </c>
      <c r="H224" s="15" t="s">
        <v>248</v>
      </c>
      <c r="I224" s="16" t="s">
        <v>377</v>
      </c>
      <c r="J224" s="15" t="s">
        <v>369</v>
      </c>
    </row>
    <row r="225" spans="1:10" s="5" customFormat="1" ht="15.75" x14ac:dyDescent="0.25">
      <c r="A225" s="46" t="s">
        <v>765</v>
      </c>
      <c r="B225" s="38" t="s">
        <v>616</v>
      </c>
      <c r="C225" s="15" t="s">
        <v>375</v>
      </c>
      <c r="D225" s="15" t="s">
        <v>375</v>
      </c>
      <c r="E225" s="17">
        <f>153.01+40.67+21.52+16.14</f>
        <v>231.34000000000003</v>
      </c>
      <c r="F225" s="15" t="s">
        <v>10</v>
      </c>
      <c r="G225" s="19" t="s">
        <v>11</v>
      </c>
      <c r="H225" s="15" t="s">
        <v>248</v>
      </c>
      <c r="I225" s="16" t="s">
        <v>377</v>
      </c>
      <c r="J225" s="15" t="s">
        <v>369</v>
      </c>
    </row>
    <row r="226" spans="1:10" s="5" customFormat="1" ht="15.75" x14ac:dyDescent="0.25">
      <c r="A226" s="46" t="s">
        <v>766</v>
      </c>
      <c r="B226" s="38" t="s">
        <v>540</v>
      </c>
      <c r="C226" s="15" t="s">
        <v>375</v>
      </c>
      <c r="D226" s="15" t="s">
        <v>375</v>
      </c>
      <c r="E226" s="17">
        <f>94.63+28.26+13.65+10.24</f>
        <v>146.78</v>
      </c>
      <c r="F226" s="15" t="s">
        <v>10</v>
      </c>
      <c r="G226" s="19" t="s">
        <v>11</v>
      </c>
      <c r="H226" s="15" t="s">
        <v>248</v>
      </c>
      <c r="I226" s="16" t="s">
        <v>377</v>
      </c>
      <c r="J226" s="15" t="s">
        <v>369</v>
      </c>
    </row>
    <row r="227" spans="1:10" s="5" customFormat="1" ht="15.75" x14ac:dyDescent="0.25">
      <c r="A227" s="46" t="s">
        <v>767</v>
      </c>
      <c r="B227" s="38" t="s">
        <v>617</v>
      </c>
      <c r="C227" s="15" t="s">
        <v>375</v>
      </c>
      <c r="D227" s="15" t="s">
        <v>375</v>
      </c>
      <c r="E227" s="17">
        <f>127.65+38.13+18.42+13.82</f>
        <v>198.01999999999998</v>
      </c>
      <c r="F227" s="15" t="s">
        <v>10</v>
      </c>
      <c r="G227" s="19" t="s">
        <v>11</v>
      </c>
      <c r="H227" s="15" t="s">
        <v>248</v>
      </c>
      <c r="I227" s="16" t="s">
        <v>377</v>
      </c>
      <c r="J227" s="15" t="s">
        <v>369</v>
      </c>
    </row>
    <row r="228" spans="1:10" s="5" customFormat="1" ht="15.75" x14ac:dyDescent="0.25">
      <c r="A228" s="46" t="s">
        <v>768</v>
      </c>
      <c r="B228" s="38" t="s">
        <v>618</v>
      </c>
      <c r="C228" s="15" t="s">
        <v>375</v>
      </c>
      <c r="D228" s="15" t="s">
        <v>375</v>
      </c>
      <c r="E228" s="39">
        <f>80.64+20.16+11.2+8.4</f>
        <v>120.4</v>
      </c>
      <c r="F228" s="15" t="s">
        <v>10</v>
      </c>
      <c r="G228" s="19" t="s">
        <v>11</v>
      </c>
      <c r="H228" s="15" t="s">
        <v>248</v>
      </c>
      <c r="I228" s="16" t="s">
        <v>377</v>
      </c>
      <c r="J228" s="15" t="s">
        <v>369</v>
      </c>
    </row>
    <row r="229" spans="1:10" s="5" customFormat="1" ht="15.75" x14ac:dyDescent="0.25">
      <c r="A229" s="46" t="s">
        <v>769</v>
      </c>
      <c r="B229" s="38" t="s">
        <v>619</v>
      </c>
      <c r="C229" s="15" t="s">
        <v>375</v>
      </c>
      <c r="D229" s="15" t="s">
        <v>375</v>
      </c>
      <c r="E229" s="39">
        <f>42.63+13.17+6.2+4.65</f>
        <v>66.650000000000006</v>
      </c>
      <c r="F229" s="15" t="s">
        <v>10</v>
      </c>
      <c r="G229" s="19" t="s">
        <v>11</v>
      </c>
      <c r="H229" s="15" t="s">
        <v>248</v>
      </c>
      <c r="I229" s="16" t="s">
        <v>377</v>
      </c>
      <c r="J229" s="15" t="s">
        <v>369</v>
      </c>
    </row>
    <row r="230" spans="1:10" s="5" customFormat="1" ht="15.75" x14ac:dyDescent="0.25">
      <c r="A230" s="46" t="s">
        <v>770</v>
      </c>
      <c r="B230" s="38" t="s">
        <v>620</v>
      </c>
      <c r="C230" s="15" t="s">
        <v>375</v>
      </c>
      <c r="D230" s="15" t="s">
        <v>375</v>
      </c>
      <c r="E230" s="39">
        <f>22.32+5.58+3.1+2.33</f>
        <v>33.33</v>
      </c>
      <c r="F230" s="15" t="s">
        <v>10</v>
      </c>
      <c r="G230" s="19" t="s">
        <v>11</v>
      </c>
      <c r="H230" s="15" t="s">
        <v>248</v>
      </c>
      <c r="I230" s="16" t="s">
        <v>377</v>
      </c>
      <c r="J230" s="15" t="s">
        <v>369</v>
      </c>
    </row>
    <row r="231" spans="1:10" s="5" customFormat="1" ht="15.75" x14ac:dyDescent="0.25">
      <c r="A231" s="46" t="s">
        <v>771</v>
      </c>
      <c r="B231" s="38" t="s">
        <v>621</v>
      </c>
      <c r="C231" s="15" t="s">
        <v>375</v>
      </c>
      <c r="D231" s="15" t="s">
        <v>375</v>
      </c>
      <c r="E231" s="39">
        <f>279.64+86.38+40.67+30.5</f>
        <v>437.19</v>
      </c>
      <c r="F231" s="15" t="s">
        <v>10</v>
      </c>
      <c r="G231" s="19" t="s">
        <v>11</v>
      </c>
      <c r="H231" s="15" t="s">
        <v>248</v>
      </c>
      <c r="I231" s="16" t="s">
        <v>377</v>
      </c>
      <c r="J231" s="15" t="s">
        <v>369</v>
      </c>
    </row>
    <row r="232" spans="1:10" s="5" customFormat="1" ht="15.75" x14ac:dyDescent="0.25">
      <c r="A232" s="46" t="s">
        <v>772</v>
      </c>
      <c r="B232" s="38" t="s">
        <v>622</v>
      </c>
      <c r="C232" s="15" t="s">
        <v>375</v>
      </c>
      <c r="D232" s="15" t="s">
        <v>375</v>
      </c>
      <c r="E232" s="39">
        <f>21.32+6.58+3.1+2.33</f>
        <v>33.33</v>
      </c>
      <c r="F232" s="15" t="s">
        <v>10</v>
      </c>
      <c r="G232" s="19" t="s">
        <v>11</v>
      </c>
      <c r="H232" s="15" t="s">
        <v>248</v>
      </c>
      <c r="I232" s="16" t="s">
        <v>377</v>
      </c>
      <c r="J232" s="15" t="s">
        <v>369</v>
      </c>
    </row>
    <row r="233" spans="1:10" s="5" customFormat="1" ht="15.75" x14ac:dyDescent="0.25">
      <c r="A233" s="46" t="s">
        <v>773</v>
      </c>
      <c r="B233" s="38" t="s">
        <v>623</v>
      </c>
      <c r="C233" s="15" t="s">
        <v>375</v>
      </c>
      <c r="D233" s="15" t="s">
        <v>375</v>
      </c>
      <c r="E233" s="39">
        <f>141.12+35.28+19.6+14.7</f>
        <v>210.7</v>
      </c>
      <c r="F233" s="15" t="s">
        <v>10</v>
      </c>
      <c r="G233" s="19" t="s">
        <v>11</v>
      </c>
      <c r="H233" s="15" t="s">
        <v>248</v>
      </c>
      <c r="I233" s="16" t="s">
        <v>377</v>
      </c>
      <c r="J233" s="15" t="s">
        <v>369</v>
      </c>
    </row>
    <row r="234" spans="1:10" s="5" customFormat="1" ht="15.75" x14ac:dyDescent="0.25">
      <c r="A234" s="46" t="s">
        <v>774</v>
      </c>
      <c r="B234" s="38" t="s">
        <v>624</v>
      </c>
      <c r="C234" s="15" t="s">
        <v>375</v>
      </c>
      <c r="D234" s="15" t="s">
        <v>375</v>
      </c>
      <c r="E234" s="39">
        <f>661.94+175.96+93.1+69.83</f>
        <v>1000.8300000000002</v>
      </c>
      <c r="F234" s="15" t="s">
        <v>10</v>
      </c>
      <c r="G234" s="19" t="s">
        <v>11</v>
      </c>
      <c r="H234" s="15" t="s">
        <v>248</v>
      </c>
      <c r="I234" s="16" t="s">
        <v>377</v>
      </c>
      <c r="J234" s="15" t="s">
        <v>369</v>
      </c>
    </row>
    <row r="235" spans="1:10" s="5" customFormat="1" ht="15.75" x14ac:dyDescent="0.25">
      <c r="A235" s="46" t="s">
        <v>775</v>
      </c>
      <c r="B235" s="38" t="s">
        <v>625</v>
      </c>
      <c r="C235" s="15" t="s">
        <v>375</v>
      </c>
      <c r="D235" s="15" t="s">
        <v>375</v>
      </c>
      <c r="E235" s="39">
        <f>670.32+167.58+93.1+69.83</f>
        <v>1000.8300000000002</v>
      </c>
      <c r="F235" s="15" t="s">
        <v>10</v>
      </c>
      <c r="G235" s="19" t="s">
        <v>11</v>
      </c>
      <c r="H235" s="15" t="s">
        <v>248</v>
      </c>
      <c r="I235" s="16" t="s">
        <v>377</v>
      </c>
      <c r="J235" s="15" t="s">
        <v>369</v>
      </c>
    </row>
    <row r="236" spans="1:10" s="5" customFormat="1" ht="15.75" x14ac:dyDescent="0.25">
      <c r="A236" s="46" t="s">
        <v>776</v>
      </c>
      <c r="B236" s="38" t="s">
        <v>626</v>
      </c>
      <c r="C236" s="15" t="s">
        <v>375</v>
      </c>
      <c r="D236" s="15" t="s">
        <v>375</v>
      </c>
      <c r="E236" s="39">
        <f>352.8+88.2+49+36.75</f>
        <v>526.75</v>
      </c>
      <c r="F236" s="15" t="s">
        <v>10</v>
      </c>
      <c r="G236" s="19" t="s">
        <v>11</v>
      </c>
      <c r="H236" s="15" t="s">
        <v>248</v>
      </c>
      <c r="I236" s="16" t="s">
        <v>377</v>
      </c>
      <c r="J236" s="15" t="s">
        <v>369</v>
      </c>
    </row>
    <row r="237" spans="1:10" s="5" customFormat="1" ht="15.75" x14ac:dyDescent="0.25">
      <c r="A237" s="46" t="s">
        <v>777</v>
      </c>
      <c r="B237" s="38" t="s">
        <v>627</v>
      </c>
      <c r="C237" s="15" t="s">
        <v>375</v>
      </c>
      <c r="D237" s="15" t="s">
        <v>375</v>
      </c>
      <c r="E237" s="39">
        <f>238.9+63.5+33.6+25.2</f>
        <v>361.2</v>
      </c>
      <c r="F237" s="15" t="s">
        <v>10</v>
      </c>
      <c r="G237" s="19" t="s">
        <v>11</v>
      </c>
      <c r="H237" s="15" t="s">
        <v>248</v>
      </c>
      <c r="I237" s="16" t="s">
        <v>377</v>
      </c>
      <c r="J237" s="15" t="s">
        <v>369</v>
      </c>
    </row>
    <row r="238" spans="1:10" s="5" customFormat="1" ht="15.75" x14ac:dyDescent="0.25">
      <c r="A238" s="46" t="s">
        <v>778</v>
      </c>
      <c r="B238" s="38" t="s">
        <v>628</v>
      </c>
      <c r="C238" s="15" t="s">
        <v>375</v>
      </c>
      <c r="D238" s="15" t="s">
        <v>375</v>
      </c>
      <c r="E238" s="39">
        <f>661.94+175.96+93.1+69.83</f>
        <v>1000.8300000000002</v>
      </c>
      <c r="F238" s="15" t="s">
        <v>10</v>
      </c>
      <c r="G238" s="19" t="s">
        <v>11</v>
      </c>
      <c r="H238" s="15" t="s">
        <v>248</v>
      </c>
      <c r="I238" s="16" t="s">
        <v>377</v>
      </c>
      <c r="J238" s="15" t="s">
        <v>369</v>
      </c>
    </row>
    <row r="239" spans="1:10" s="5" customFormat="1" ht="15.75" x14ac:dyDescent="0.25">
      <c r="A239" s="46" t="s">
        <v>779</v>
      </c>
      <c r="B239" s="38" t="s">
        <v>629</v>
      </c>
      <c r="C239" s="15" t="s">
        <v>375</v>
      </c>
      <c r="D239" s="15" t="s">
        <v>375</v>
      </c>
      <c r="E239" s="39">
        <f>719.18+191.17+101.15+75.86</f>
        <v>1087.3599999999999</v>
      </c>
      <c r="F239" s="15" t="s">
        <v>10</v>
      </c>
      <c r="G239" s="19" t="s">
        <v>11</v>
      </c>
      <c r="H239" s="15" t="s">
        <v>248</v>
      </c>
      <c r="I239" s="16" t="s">
        <v>377</v>
      </c>
      <c r="J239" s="15" t="s">
        <v>369</v>
      </c>
    </row>
    <row r="240" spans="1:10" s="5" customFormat="1" ht="15.75" x14ac:dyDescent="0.25">
      <c r="A240" s="46" t="s">
        <v>780</v>
      </c>
      <c r="B240" s="38" t="s">
        <v>630</v>
      </c>
      <c r="C240" s="15" t="s">
        <v>375</v>
      </c>
      <c r="D240" s="15" t="s">
        <v>375</v>
      </c>
      <c r="E240" s="39">
        <f>211.68+52.92+29.4+22.05</f>
        <v>316.05</v>
      </c>
      <c r="F240" s="15" t="s">
        <v>10</v>
      </c>
      <c r="G240" s="19" t="s">
        <v>11</v>
      </c>
      <c r="H240" s="15" t="s">
        <v>248</v>
      </c>
      <c r="I240" s="16" t="s">
        <v>377</v>
      </c>
      <c r="J240" s="15" t="s">
        <v>369</v>
      </c>
    </row>
    <row r="241" spans="1:10" s="5" customFormat="1" ht="15.75" x14ac:dyDescent="0.25">
      <c r="A241" s="46" t="s">
        <v>781</v>
      </c>
      <c r="B241" s="38" t="s">
        <v>631</v>
      </c>
      <c r="C241" s="15" t="s">
        <v>375</v>
      </c>
      <c r="D241" s="15" t="s">
        <v>375</v>
      </c>
      <c r="E241" s="39">
        <f>350+108.12+50.9+38.18</f>
        <v>547.19999999999993</v>
      </c>
      <c r="F241" s="15" t="s">
        <v>10</v>
      </c>
      <c r="G241" s="19" t="s">
        <v>11</v>
      </c>
      <c r="H241" s="15" t="s">
        <v>248</v>
      </c>
      <c r="I241" s="16" t="s">
        <v>377</v>
      </c>
      <c r="J241" s="15" t="s">
        <v>369</v>
      </c>
    </row>
    <row r="242" spans="1:10" s="5" customFormat="1" ht="15.75" x14ac:dyDescent="0.25">
      <c r="A242" s="46" t="s">
        <v>782</v>
      </c>
      <c r="B242" s="38" t="s">
        <v>379</v>
      </c>
      <c r="C242" s="15" t="s">
        <v>375</v>
      </c>
      <c r="D242" s="15" t="s">
        <v>375</v>
      </c>
      <c r="E242" s="39">
        <f>350+87.5+48.61+36.46</f>
        <v>522.57000000000005</v>
      </c>
      <c r="F242" s="15" t="s">
        <v>10</v>
      </c>
      <c r="G242" s="19" t="s">
        <v>11</v>
      </c>
      <c r="H242" s="15" t="s">
        <v>248</v>
      </c>
      <c r="I242" s="16" t="s">
        <v>377</v>
      </c>
      <c r="J242" s="15" t="s">
        <v>369</v>
      </c>
    </row>
    <row r="243" spans="1:10" s="5" customFormat="1" ht="15.75" x14ac:dyDescent="0.25">
      <c r="A243" s="46" t="s">
        <v>783</v>
      </c>
      <c r="B243" s="38" t="s">
        <v>632</v>
      </c>
      <c r="C243" s="15" t="s">
        <v>375</v>
      </c>
      <c r="D243" s="15" t="s">
        <v>375</v>
      </c>
      <c r="E243" s="39">
        <f>350+108.12+50.9+38.18</f>
        <v>547.19999999999993</v>
      </c>
      <c r="F243" s="15" t="s">
        <v>10</v>
      </c>
      <c r="G243" s="19" t="s">
        <v>11</v>
      </c>
      <c r="H243" s="15" t="s">
        <v>248</v>
      </c>
      <c r="I243" s="16" t="s">
        <v>377</v>
      </c>
      <c r="J243" s="15" t="s">
        <v>369</v>
      </c>
    </row>
    <row r="244" spans="1:10" s="5" customFormat="1" ht="15.75" x14ac:dyDescent="0.25">
      <c r="A244" s="46" t="s">
        <v>784</v>
      </c>
      <c r="B244" s="38" t="s">
        <v>378</v>
      </c>
      <c r="C244" s="15" t="s">
        <v>375</v>
      </c>
      <c r="D244" s="15" t="s">
        <v>375</v>
      </c>
      <c r="E244" s="39">
        <f>450+139+65.45+49.08</f>
        <v>703.53000000000009</v>
      </c>
      <c r="F244" s="15" t="s">
        <v>10</v>
      </c>
      <c r="G244" s="19" t="s">
        <v>11</v>
      </c>
      <c r="H244" s="15" t="s">
        <v>248</v>
      </c>
      <c r="I244" s="16" t="s">
        <v>377</v>
      </c>
      <c r="J244" s="15" t="s">
        <v>369</v>
      </c>
    </row>
    <row r="245" spans="1:10" s="5" customFormat="1" ht="15.75" x14ac:dyDescent="0.25">
      <c r="A245" s="46" t="s">
        <v>785</v>
      </c>
      <c r="B245" s="38" t="s">
        <v>633</v>
      </c>
      <c r="C245" s="15" t="s">
        <v>375</v>
      </c>
      <c r="D245" s="15" t="s">
        <v>375</v>
      </c>
      <c r="E245" s="39">
        <f>350+108.12+50.9+38.18</f>
        <v>547.19999999999993</v>
      </c>
      <c r="F245" s="15" t="s">
        <v>10</v>
      </c>
      <c r="G245" s="19" t="s">
        <v>11</v>
      </c>
      <c r="H245" s="15" t="s">
        <v>248</v>
      </c>
      <c r="I245" s="16" t="s">
        <v>377</v>
      </c>
      <c r="J245" s="15" t="s">
        <v>369</v>
      </c>
    </row>
    <row r="246" spans="1:10" s="5" customFormat="1" ht="15.75" x14ac:dyDescent="0.25">
      <c r="A246" s="46" t="s">
        <v>786</v>
      </c>
      <c r="B246" s="38" t="s">
        <v>634</v>
      </c>
      <c r="C246" s="15" t="s">
        <v>375</v>
      </c>
      <c r="D246" s="15" t="s">
        <v>375</v>
      </c>
      <c r="E246" s="39">
        <f>120.96+30.24+16.8+12.6</f>
        <v>180.6</v>
      </c>
      <c r="F246" s="15" t="s">
        <v>10</v>
      </c>
      <c r="G246" s="19" t="s">
        <v>11</v>
      </c>
      <c r="H246" s="15" t="s">
        <v>248</v>
      </c>
      <c r="I246" s="16" t="s">
        <v>377</v>
      </c>
      <c r="J246" s="15" t="s">
        <v>369</v>
      </c>
    </row>
    <row r="247" spans="1:10" s="5" customFormat="1" ht="15.75" x14ac:dyDescent="0.25">
      <c r="A247" s="46" t="s">
        <v>787</v>
      </c>
      <c r="B247" s="38" t="s">
        <v>635</v>
      </c>
      <c r="C247" s="15" t="s">
        <v>375</v>
      </c>
      <c r="D247" s="15" t="s">
        <v>375</v>
      </c>
      <c r="E247" s="39">
        <f>120.96+30.24+16.8+12.6</f>
        <v>180.6</v>
      </c>
      <c r="F247" s="15" t="s">
        <v>10</v>
      </c>
      <c r="G247" s="19" t="s">
        <v>11</v>
      </c>
      <c r="H247" s="15" t="s">
        <v>248</v>
      </c>
      <c r="I247" s="16" t="s">
        <v>377</v>
      </c>
      <c r="J247" s="15" t="s">
        <v>369</v>
      </c>
    </row>
    <row r="248" spans="1:10" s="5" customFormat="1" ht="15.75" x14ac:dyDescent="0.25">
      <c r="A248" s="46" t="s">
        <v>788</v>
      </c>
      <c r="B248" s="38" t="s">
        <v>636</v>
      </c>
      <c r="C248" s="15" t="s">
        <v>375</v>
      </c>
      <c r="D248" s="15" t="s">
        <v>375</v>
      </c>
      <c r="E248" s="39">
        <f>139.36+37.04+19.6+14.7</f>
        <v>210.7</v>
      </c>
      <c r="F248" s="15" t="s">
        <v>10</v>
      </c>
      <c r="G248" s="19" t="s">
        <v>11</v>
      </c>
      <c r="H248" s="15" t="s">
        <v>248</v>
      </c>
      <c r="I248" s="16" t="s">
        <v>377</v>
      </c>
      <c r="J248" s="15" t="s">
        <v>369</v>
      </c>
    </row>
    <row r="249" spans="1:10" s="5" customFormat="1" ht="15.75" x14ac:dyDescent="0.25">
      <c r="A249" s="46" t="s">
        <v>789</v>
      </c>
      <c r="B249" s="38" t="s">
        <v>638</v>
      </c>
      <c r="C249" s="15" t="s">
        <v>375</v>
      </c>
      <c r="D249" s="15" t="s">
        <v>375</v>
      </c>
      <c r="E249" s="39">
        <f>60.48+15.12+8.4+6.3</f>
        <v>90.3</v>
      </c>
      <c r="F249" s="15" t="s">
        <v>10</v>
      </c>
      <c r="G249" s="19" t="s">
        <v>11</v>
      </c>
      <c r="H249" s="15" t="s">
        <v>248</v>
      </c>
      <c r="I249" s="16" t="s">
        <v>377</v>
      </c>
      <c r="J249" s="15" t="s">
        <v>369</v>
      </c>
    </row>
    <row r="250" spans="1:10" s="5" customFormat="1" ht="15.75" x14ac:dyDescent="0.25">
      <c r="A250" s="46" t="s">
        <v>790</v>
      </c>
      <c r="B250" s="38" t="s">
        <v>639</v>
      </c>
      <c r="C250" s="15" t="s">
        <v>375</v>
      </c>
      <c r="D250" s="15" t="s">
        <v>375</v>
      </c>
      <c r="E250" s="39">
        <f>550.37+155.23+78.4+58.8</f>
        <v>842.8</v>
      </c>
      <c r="F250" s="15" t="s">
        <v>10</v>
      </c>
      <c r="G250" s="19" t="s">
        <v>11</v>
      </c>
      <c r="H250" s="15" t="s">
        <v>248</v>
      </c>
      <c r="I250" s="16" t="s">
        <v>377</v>
      </c>
      <c r="J250" s="15" t="s">
        <v>369</v>
      </c>
    </row>
    <row r="251" spans="1:10" s="5" customFormat="1" ht="15.75" x14ac:dyDescent="0.25">
      <c r="A251" s="46" t="s">
        <v>791</v>
      </c>
      <c r="B251" s="38" t="s">
        <v>640</v>
      </c>
      <c r="C251" s="15" t="s">
        <v>375</v>
      </c>
      <c r="D251" s="15" t="s">
        <v>375</v>
      </c>
      <c r="E251" s="39">
        <f>330.62+72.58+44.8+33.6</f>
        <v>481.6</v>
      </c>
      <c r="F251" s="15" t="s">
        <v>10</v>
      </c>
      <c r="G251" s="19" t="s">
        <v>11</v>
      </c>
      <c r="H251" s="15" t="s">
        <v>248</v>
      </c>
      <c r="I251" s="16" t="s">
        <v>377</v>
      </c>
      <c r="J251" s="15" t="s">
        <v>369</v>
      </c>
    </row>
    <row r="252" spans="1:10" s="5" customFormat="1" ht="15.75" x14ac:dyDescent="0.25">
      <c r="A252" s="46" t="s">
        <v>792</v>
      </c>
      <c r="B252" s="38" t="s">
        <v>641</v>
      </c>
      <c r="C252" s="15" t="s">
        <v>375</v>
      </c>
      <c r="D252" s="15" t="s">
        <v>375</v>
      </c>
      <c r="E252" s="39">
        <f>117.94+33.26+16.8+12.6</f>
        <v>180.6</v>
      </c>
      <c r="F252" s="15" t="s">
        <v>10</v>
      </c>
      <c r="G252" s="19" t="s">
        <v>11</v>
      </c>
      <c r="H252" s="15" t="s">
        <v>248</v>
      </c>
      <c r="I252" s="16" t="s">
        <v>377</v>
      </c>
      <c r="J252" s="15" t="s">
        <v>369</v>
      </c>
    </row>
    <row r="253" spans="1:10" s="5" customFormat="1" ht="15.75" x14ac:dyDescent="0.25">
      <c r="A253" s="46" t="s">
        <v>793</v>
      </c>
      <c r="B253" s="38" t="s">
        <v>642</v>
      </c>
      <c r="C253" s="15" t="s">
        <v>375</v>
      </c>
      <c r="D253" s="15" t="s">
        <v>375</v>
      </c>
      <c r="E253" s="39">
        <f>120.96+30.24+16.8+12.6</f>
        <v>180.6</v>
      </c>
      <c r="F253" s="15" t="s">
        <v>10</v>
      </c>
      <c r="G253" s="19" t="s">
        <v>11</v>
      </c>
      <c r="H253" s="15" t="s">
        <v>248</v>
      </c>
      <c r="I253" s="16" t="s">
        <v>377</v>
      </c>
      <c r="J253" s="15" t="s">
        <v>369</v>
      </c>
    </row>
    <row r="254" spans="1:10" s="5" customFormat="1" ht="15.75" x14ac:dyDescent="0.25">
      <c r="A254" s="46" t="s">
        <v>794</v>
      </c>
      <c r="B254" s="38" t="s">
        <v>643</v>
      </c>
      <c r="C254" s="15" t="s">
        <v>375</v>
      </c>
      <c r="D254" s="15" t="s">
        <v>375</v>
      </c>
      <c r="E254" s="39">
        <f>151.2+37.8+21+15.75</f>
        <v>225.75</v>
      </c>
      <c r="F254" s="15" t="s">
        <v>10</v>
      </c>
      <c r="G254" s="19" t="s">
        <v>11</v>
      </c>
      <c r="H254" s="15" t="s">
        <v>248</v>
      </c>
      <c r="I254" s="16" t="s">
        <v>377</v>
      </c>
      <c r="J254" s="15" t="s">
        <v>369</v>
      </c>
    </row>
    <row r="255" spans="1:10" s="5" customFormat="1" ht="15.75" x14ac:dyDescent="0.25">
      <c r="A255" s="46" t="s">
        <v>795</v>
      </c>
      <c r="B255" s="38" t="s">
        <v>644</v>
      </c>
      <c r="C255" s="15" t="s">
        <v>375</v>
      </c>
      <c r="D255" s="15" t="s">
        <v>375</v>
      </c>
      <c r="E255" s="39">
        <f>120.96+30.24+16.8+12.6</f>
        <v>180.6</v>
      </c>
      <c r="F255" s="15" t="s">
        <v>10</v>
      </c>
      <c r="G255" s="19" t="s">
        <v>11</v>
      </c>
      <c r="H255" s="15" t="s">
        <v>248</v>
      </c>
      <c r="I255" s="16" t="s">
        <v>377</v>
      </c>
      <c r="J255" s="15" t="s">
        <v>369</v>
      </c>
    </row>
    <row r="256" spans="1:10" s="5" customFormat="1" ht="15.75" x14ac:dyDescent="0.25">
      <c r="A256" s="46" t="s">
        <v>796</v>
      </c>
      <c r="B256" s="38" t="s">
        <v>645</v>
      </c>
      <c r="C256" s="15" t="s">
        <v>375</v>
      </c>
      <c r="D256" s="15" t="s">
        <v>375</v>
      </c>
      <c r="E256" s="39">
        <f>38.81+137.59+19.6+14.7</f>
        <v>210.7</v>
      </c>
      <c r="F256" s="15" t="s">
        <v>10</v>
      </c>
      <c r="G256" s="19" t="s">
        <v>11</v>
      </c>
      <c r="H256" s="15" t="s">
        <v>248</v>
      </c>
      <c r="I256" s="16" t="s">
        <v>377</v>
      </c>
      <c r="J256" s="15" t="s">
        <v>369</v>
      </c>
    </row>
    <row r="257" spans="1:10" s="5" customFormat="1" ht="15.75" x14ac:dyDescent="0.25">
      <c r="A257" s="46" t="s">
        <v>797</v>
      </c>
      <c r="B257" s="38" t="s">
        <v>646</v>
      </c>
      <c r="C257" s="15" t="s">
        <v>375</v>
      </c>
      <c r="D257" s="15" t="s">
        <v>375</v>
      </c>
      <c r="E257" s="39">
        <f>413.28+90.72+56+42</f>
        <v>602</v>
      </c>
      <c r="F257" s="15" t="s">
        <v>10</v>
      </c>
      <c r="G257" s="19" t="s">
        <v>11</v>
      </c>
      <c r="H257" s="15" t="s">
        <v>248</v>
      </c>
      <c r="I257" s="16" t="s">
        <v>377</v>
      </c>
      <c r="J257" s="15" t="s">
        <v>369</v>
      </c>
    </row>
    <row r="258" spans="1:10" s="5" customFormat="1" ht="15.75" x14ac:dyDescent="0.25">
      <c r="A258" s="46" t="s">
        <v>798</v>
      </c>
      <c r="B258" s="38" t="s">
        <v>647</v>
      </c>
      <c r="C258" s="15" t="s">
        <v>375</v>
      </c>
      <c r="D258" s="15" t="s">
        <v>375</v>
      </c>
      <c r="E258" s="39">
        <f>330.62+72.58+44.8+33.6</f>
        <v>481.6</v>
      </c>
      <c r="F258" s="15" t="s">
        <v>10</v>
      </c>
      <c r="G258" s="19" t="s">
        <v>11</v>
      </c>
      <c r="H258" s="15" t="s">
        <v>248</v>
      </c>
      <c r="I258" s="16" t="s">
        <v>377</v>
      </c>
      <c r="J258" s="15" t="s">
        <v>369</v>
      </c>
    </row>
    <row r="259" spans="1:10" s="5" customFormat="1" ht="15.75" x14ac:dyDescent="0.25">
      <c r="A259" s="46" t="s">
        <v>799</v>
      </c>
      <c r="B259" s="38" t="s">
        <v>649</v>
      </c>
      <c r="C259" s="15" t="s">
        <v>375</v>
      </c>
      <c r="D259" s="15" t="s">
        <v>375</v>
      </c>
      <c r="E259" s="39">
        <f>118.82+26.08+16.1+12.08</f>
        <v>173.07999999999998</v>
      </c>
      <c r="F259" s="15" t="s">
        <v>10</v>
      </c>
      <c r="G259" s="19" t="s">
        <v>11</v>
      </c>
      <c r="H259" s="15" t="s">
        <v>248</v>
      </c>
      <c r="I259" s="16" t="s">
        <v>377</v>
      </c>
      <c r="J259" s="15" t="s">
        <v>369</v>
      </c>
    </row>
    <row r="260" spans="1:10" s="5" customFormat="1" ht="15.75" x14ac:dyDescent="0.25">
      <c r="A260" s="46" t="s">
        <v>800</v>
      </c>
      <c r="B260" s="38" t="s">
        <v>650</v>
      </c>
      <c r="C260" s="15" t="s">
        <v>375</v>
      </c>
      <c r="D260" s="15" t="s">
        <v>375</v>
      </c>
      <c r="E260" s="39">
        <f>181.44+45.36+25.2+18.9</f>
        <v>270.89999999999998</v>
      </c>
      <c r="F260" s="15" t="s">
        <v>10</v>
      </c>
      <c r="G260" s="19" t="s">
        <v>11</v>
      </c>
      <c r="H260" s="15" t="s">
        <v>248</v>
      </c>
      <c r="I260" s="16" t="s">
        <v>377</v>
      </c>
      <c r="J260" s="15" t="s">
        <v>369</v>
      </c>
    </row>
    <row r="261" spans="1:10" s="5" customFormat="1" ht="15.75" x14ac:dyDescent="0.25">
      <c r="A261" s="46" t="s">
        <v>801</v>
      </c>
      <c r="B261" s="38" t="s">
        <v>651</v>
      </c>
      <c r="C261" s="15" t="s">
        <v>375</v>
      </c>
      <c r="D261" s="15" t="s">
        <v>375</v>
      </c>
      <c r="E261" s="39">
        <f>176.4+44.1+24.5+18.38</f>
        <v>263.38</v>
      </c>
      <c r="F261" s="15" t="s">
        <v>10</v>
      </c>
      <c r="G261" s="19" t="s">
        <v>11</v>
      </c>
      <c r="H261" s="15" t="s">
        <v>248</v>
      </c>
      <c r="I261" s="16" t="s">
        <v>377</v>
      </c>
      <c r="J261" s="15" t="s">
        <v>369</v>
      </c>
    </row>
    <row r="262" spans="1:10" s="5" customFormat="1" ht="15.75" x14ac:dyDescent="0.25">
      <c r="A262" s="46" t="s">
        <v>802</v>
      </c>
      <c r="B262" s="38" t="s">
        <v>652</v>
      </c>
      <c r="C262" s="15" t="s">
        <v>375</v>
      </c>
      <c r="D262" s="15" t="s">
        <v>375</v>
      </c>
      <c r="E262" s="39">
        <f>45.36+11.34+6.3+4.73</f>
        <v>67.73</v>
      </c>
      <c r="F262" s="15" t="s">
        <v>10</v>
      </c>
      <c r="G262" s="19" t="s">
        <v>11</v>
      </c>
      <c r="H262" s="15" t="s">
        <v>248</v>
      </c>
      <c r="I262" s="16" t="s">
        <v>377</v>
      </c>
      <c r="J262" s="15" t="s">
        <v>369</v>
      </c>
    </row>
    <row r="263" spans="1:10" s="5" customFormat="1" ht="15.75" x14ac:dyDescent="0.25">
      <c r="A263" s="46" t="s">
        <v>803</v>
      </c>
      <c r="B263" s="38" t="s">
        <v>653</v>
      </c>
      <c r="C263" s="15" t="s">
        <v>375</v>
      </c>
      <c r="D263" s="15" t="s">
        <v>375</v>
      </c>
      <c r="E263" s="39">
        <f>181.44+45.36+25.2+18.9</f>
        <v>270.89999999999998</v>
      </c>
      <c r="F263" s="15" t="s">
        <v>10</v>
      </c>
      <c r="G263" s="19" t="s">
        <v>11</v>
      </c>
      <c r="H263" s="15" t="s">
        <v>248</v>
      </c>
      <c r="I263" s="16" t="s">
        <v>377</v>
      </c>
      <c r="J263" s="15" t="s">
        <v>369</v>
      </c>
    </row>
    <row r="264" spans="1:10" s="5" customFormat="1" ht="15.75" x14ac:dyDescent="0.25">
      <c r="A264" s="46" t="s">
        <v>804</v>
      </c>
      <c r="B264" s="38" t="s">
        <v>654</v>
      </c>
      <c r="C264" s="15" t="s">
        <v>375</v>
      </c>
      <c r="D264" s="15" t="s">
        <v>375</v>
      </c>
      <c r="E264" s="39">
        <f>241.92+60.48+33.6+25.2</f>
        <v>361.2</v>
      </c>
      <c r="F264" s="15" t="s">
        <v>10</v>
      </c>
      <c r="G264" s="19" t="s">
        <v>11</v>
      </c>
      <c r="H264" s="15" t="s">
        <v>248</v>
      </c>
      <c r="I264" s="16" t="s">
        <v>377</v>
      </c>
      <c r="J264" s="15" t="s">
        <v>369</v>
      </c>
    </row>
    <row r="265" spans="1:10" s="5" customFormat="1" ht="15.75" x14ac:dyDescent="0.25">
      <c r="A265" s="46" t="s">
        <v>805</v>
      </c>
      <c r="B265" s="38" t="s">
        <v>655</v>
      </c>
      <c r="C265" s="15" t="s">
        <v>375</v>
      </c>
      <c r="D265" s="15" t="s">
        <v>375</v>
      </c>
      <c r="E265" s="39">
        <f>322.56+80.64+44.8+33.6</f>
        <v>481.6</v>
      </c>
      <c r="F265" s="15" t="s">
        <v>10</v>
      </c>
      <c r="G265" s="19" t="s">
        <v>11</v>
      </c>
      <c r="H265" s="15" t="s">
        <v>248</v>
      </c>
      <c r="I265" s="16" t="s">
        <v>377</v>
      </c>
      <c r="J265" s="15" t="s">
        <v>369</v>
      </c>
    </row>
    <row r="266" spans="1:10" s="5" customFormat="1" ht="15.75" x14ac:dyDescent="0.25">
      <c r="A266" s="46" t="s">
        <v>806</v>
      </c>
      <c r="B266" s="38" t="s">
        <v>656</v>
      </c>
      <c r="C266" s="15" t="s">
        <v>375</v>
      </c>
      <c r="D266" s="15" t="s">
        <v>375</v>
      </c>
      <c r="E266" s="39">
        <f>117.94+33.26+16.8+12.6</f>
        <v>180.6</v>
      </c>
      <c r="F266" s="15" t="s">
        <v>10</v>
      </c>
      <c r="G266" s="19" t="s">
        <v>11</v>
      </c>
      <c r="H266" s="15" t="s">
        <v>248</v>
      </c>
      <c r="I266" s="16" t="s">
        <v>377</v>
      </c>
      <c r="J266" s="15" t="s">
        <v>369</v>
      </c>
    </row>
    <row r="267" spans="1:10" s="5" customFormat="1" ht="15.75" x14ac:dyDescent="0.25">
      <c r="A267" s="46" t="s">
        <v>807</v>
      </c>
      <c r="B267" s="38" t="s">
        <v>657</v>
      </c>
      <c r="C267" s="15" t="s">
        <v>375</v>
      </c>
      <c r="D267" s="15" t="s">
        <v>375</v>
      </c>
      <c r="E267" s="39">
        <f>80.64+20.16+11.2+8.4</f>
        <v>120.4</v>
      </c>
      <c r="F267" s="15" t="s">
        <v>10</v>
      </c>
      <c r="G267" s="19" t="s">
        <v>11</v>
      </c>
      <c r="H267" s="15" t="s">
        <v>248</v>
      </c>
      <c r="I267" s="16" t="s">
        <v>377</v>
      </c>
      <c r="J267" s="15" t="s">
        <v>369</v>
      </c>
    </row>
    <row r="268" spans="1:10" s="5" customFormat="1" ht="15.75" x14ac:dyDescent="0.25">
      <c r="A268" s="46" t="s">
        <v>808</v>
      </c>
      <c r="B268" s="38" t="s">
        <v>658</v>
      </c>
      <c r="C268" s="15" t="s">
        <v>375</v>
      </c>
      <c r="D268" s="15" t="s">
        <v>375</v>
      </c>
      <c r="E268" s="39">
        <f>141.12+35.28+19.6+14.7</f>
        <v>210.7</v>
      </c>
      <c r="F268" s="15" t="s">
        <v>10</v>
      </c>
      <c r="G268" s="19" t="s">
        <v>11</v>
      </c>
      <c r="H268" s="15" t="s">
        <v>248</v>
      </c>
      <c r="I268" s="16" t="s">
        <v>377</v>
      </c>
      <c r="J268" s="15" t="s">
        <v>369</v>
      </c>
    </row>
    <row r="269" spans="1:10" s="5" customFormat="1" ht="15.75" x14ac:dyDescent="0.25">
      <c r="A269" s="46" t="s">
        <v>809</v>
      </c>
      <c r="B269" s="38" t="s">
        <v>659</v>
      </c>
      <c r="C269" s="15" t="s">
        <v>375</v>
      </c>
      <c r="D269" s="15" t="s">
        <v>375</v>
      </c>
      <c r="E269" s="39">
        <f>161.28+40.32+22.4+16.8</f>
        <v>240.8</v>
      </c>
      <c r="F269" s="15" t="s">
        <v>10</v>
      </c>
      <c r="G269" s="19" t="s">
        <v>11</v>
      </c>
      <c r="H269" s="15" t="s">
        <v>248</v>
      </c>
      <c r="I269" s="16" t="s">
        <v>377</v>
      </c>
      <c r="J269" s="15" t="s">
        <v>369</v>
      </c>
    </row>
    <row r="270" spans="1:10" s="5" customFormat="1" ht="15.75" x14ac:dyDescent="0.25">
      <c r="A270" s="46" t="s">
        <v>810</v>
      </c>
      <c r="B270" s="38" t="s">
        <v>661</v>
      </c>
      <c r="C270" s="15" t="s">
        <v>375</v>
      </c>
      <c r="D270" s="15" t="s">
        <v>375</v>
      </c>
      <c r="E270" s="39">
        <f>1156.62+345.48+166.9+125.18</f>
        <v>1794.18</v>
      </c>
      <c r="F270" s="15" t="s">
        <v>10</v>
      </c>
      <c r="G270" s="19" t="s">
        <v>11</v>
      </c>
      <c r="H270" s="15" t="s">
        <v>248</v>
      </c>
      <c r="I270" s="16" t="s">
        <v>377</v>
      </c>
      <c r="J270" s="15" t="s">
        <v>369</v>
      </c>
    </row>
    <row r="271" spans="1:10" s="5" customFormat="1" ht="15.75" x14ac:dyDescent="0.25">
      <c r="A271" s="46" t="s">
        <v>811</v>
      </c>
      <c r="B271" s="38" t="s">
        <v>618</v>
      </c>
      <c r="C271" s="15" t="s">
        <v>375</v>
      </c>
      <c r="D271" s="15" t="s">
        <v>375</v>
      </c>
      <c r="E271" s="39">
        <f>32.12+8.03+4.46+3.35</f>
        <v>47.96</v>
      </c>
      <c r="F271" s="15" t="s">
        <v>10</v>
      </c>
      <c r="G271" s="19" t="s">
        <v>11</v>
      </c>
      <c r="H271" s="15" t="s">
        <v>248</v>
      </c>
      <c r="I271" s="16" t="s">
        <v>662</v>
      </c>
      <c r="J271" s="15" t="s">
        <v>369</v>
      </c>
    </row>
    <row r="272" spans="1:10" s="5" customFormat="1" ht="15.75" x14ac:dyDescent="0.25">
      <c r="A272" s="46" t="s">
        <v>812</v>
      </c>
      <c r="B272" s="38" t="s">
        <v>620</v>
      </c>
      <c r="C272" s="15" t="s">
        <v>375</v>
      </c>
      <c r="D272" s="15" t="s">
        <v>375</v>
      </c>
      <c r="E272" s="39">
        <f>17.82+4.45+2.48+1.86</f>
        <v>26.61</v>
      </c>
      <c r="F272" s="15" t="s">
        <v>10</v>
      </c>
      <c r="G272" s="19" t="s">
        <v>11</v>
      </c>
      <c r="H272" s="15" t="s">
        <v>248</v>
      </c>
      <c r="I272" s="16" t="s">
        <v>662</v>
      </c>
      <c r="J272" s="15" t="s">
        <v>369</v>
      </c>
    </row>
    <row r="273" spans="1:10" s="5" customFormat="1" ht="15.75" x14ac:dyDescent="0.25">
      <c r="A273" s="46" t="s">
        <v>813</v>
      </c>
      <c r="B273" s="38" t="s">
        <v>623</v>
      </c>
      <c r="C273" s="15" t="s">
        <v>375</v>
      </c>
      <c r="D273" s="15" t="s">
        <v>375</v>
      </c>
      <c r="E273" s="39">
        <f>79.6+19.9+11.06+8.29</f>
        <v>118.85</v>
      </c>
      <c r="F273" s="15" t="s">
        <v>10</v>
      </c>
      <c r="G273" s="19" t="s">
        <v>11</v>
      </c>
      <c r="H273" s="15" t="s">
        <v>248</v>
      </c>
      <c r="I273" s="16" t="s">
        <v>662</v>
      </c>
      <c r="J273" s="15" t="s">
        <v>369</v>
      </c>
    </row>
    <row r="274" spans="1:10" s="5" customFormat="1" ht="15.75" x14ac:dyDescent="0.25">
      <c r="A274" s="46" t="s">
        <v>814</v>
      </c>
      <c r="B274" s="38" t="s">
        <v>549</v>
      </c>
      <c r="C274" s="15" t="s">
        <v>375</v>
      </c>
      <c r="D274" s="15" t="s">
        <v>375</v>
      </c>
      <c r="E274" s="39">
        <f>126.18+33.54+17.75+13.31</f>
        <v>190.78</v>
      </c>
      <c r="F274" s="15" t="s">
        <v>10</v>
      </c>
      <c r="G274" s="19" t="s">
        <v>11</v>
      </c>
      <c r="H274" s="15" t="s">
        <v>248</v>
      </c>
      <c r="I274" s="16" t="s">
        <v>662</v>
      </c>
      <c r="J274" s="15" t="s">
        <v>369</v>
      </c>
    </row>
    <row r="275" spans="1:10" s="5" customFormat="1" ht="15.75" x14ac:dyDescent="0.25">
      <c r="A275" s="46" t="s">
        <v>815</v>
      </c>
      <c r="B275" s="38" t="s">
        <v>554</v>
      </c>
      <c r="C275" s="15" t="s">
        <v>375</v>
      </c>
      <c r="D275" s="15" t="s">
        <v>375</v>
      </c>
      <c r="E275" s="39">
        <f>118.8+31.58+16.71+12.53</f>
        <v>179.62</v>
      </c>
      <c r="F275" s="15" t="s">
        <v>10</v>
      </c>
      <c r="G275" s="19" t="s">
        <v>11</v>
      </c>
      <c r="H275" s="15" t="s">
        <v>248</v>
      </c>
      <c r="I275" s="16" t="s">
        <v>662</v>
      </c>
      <c r="J275" s="15" t="s">
        <v>369</v>
      </c>
    </row>
    <row r="276" spans="1:10" s="5" customFormat="1" ht="15.75" x14ac:dyDescent="0.25">
      <c r="A276" s="46" t="s">
        <v>816</v>
      </c>
      <c r="B276" s="38" t="s">
        <v>556</v>
      </c>
      <c r="C276" s="15" t="s">
        <v>375</v>
      </c>
      <c r="D276" s="15" t="s">
        <v>375</v>
      </c>
      <c r="E276" s="39">
        <f>129.22+34.35+18.17+13.63</f>
        <v>195.37</v>
      </c>
      <c r="F276" s="15" t="s">
        <v>10</v>
      </c>
      <c r="G276" s="19" t="s">
        <v>11</v>
      </c>
      <c r="H276" s="15" t="s">
        <v>248</v>
      </c>
      <c r="I276" s="16" t="s">
        <v>662</v>
      </c>
      <c r="J276" s="15" t="s">
        <v>369</v>
      </c>
    </row>
    <row r="277" spans="1:10" s="5" customFormat="1" ht="15.75" x14ac:dyDescent="0.25">
      <c r="A277" s="46" t="s">
        <v>817</v>
      </c>
      <c r="B277" s="38" t="s">
        <v>626</v>
      </c>
      <c r="C277" s="15" t="s">
        <v>375</v>
      </c>
      <c r="D277" s="15" t="s">
        <v>375</v>
      </c>
      <c r="E277" s="39">
        <f>69.6+17.4+9.67+7.25</f>
        <v>103.92</v>
      </c>
      <c r="F277" s="15" t="s">
        <v>10</v>
      </c>
      <c r="G277" s="19" t="s">
        <v>11</v>
      </c>
      <c r="H277" s="15" t="s">
        <v>248</v>
      </c>
      <c r="I277" s="16" t="s">
        <v>662</v>
      </c>
      <c r="J277" s="15" t="s">
        <v>369</v>
      </c>
    </row>
    <row r="278" spans="1:10" s="5" customFormat="1" ht="15.75" x14ac:dyDescent="0.25">
      <c r="A278" s="46" t="s">
        <v>818</v>
      </c>
      <c r="B278" s="38" t="s">
        <v>560</v>
      </c>
      <c r="C278" s="15" t="s">
        <v>375</v>
      </c>
      <c r="D278" s="15" t="s">
        <v>375</v>
      </c>
      <c r="E278" s="39">
        <f>7219.14+10.13+7.6</f>
        <v>7236.8700000000008</v>
      </c>
      <c r="F278" s="15" t="s">
        <v>10</v>
      </c>
      <c r="G278" s="19" t="s">
        <v>11</v>
      </c>
      <c r="H278" s="15" t="s">
        <v>248</v>
      </c>
      <c r="I278" s="16" t="s">
        <v>662</v>
      </c>
      <c r="J278" s="15" t="s">
        <v>369</v>
      </c>
    </row>
    <row r="279" spans="1:10" s="5" customFormat="1" ht="15.75" x14ac:dyDescent="0.25">
      <c r="A279" s="46" t="s">
        <v>819</v>
      </c>
      <c r="B279" s="38" t="s">
        <v>597</v>
      </c>
      <c r="C279" s="15" t="s">
        <v>375</v>
      </c>
      <c r="D279" s="15" t="s">
        <v>375</v>
      </c>
      <c r="E279" s="39">
        <f>16.8+4.47+2.36+1.77</f>
        <v>25.4</v>
      </c>
      <c r="F279" s="15" t="s">
        <v>10</v>
      </c>
      <c r="G279" s="19" t="s">
        <v>11</v>
      </c>
      <c r="H279" s="15" t="s">
        <v>248</v>
      </c>
      <c r="I279" s="16" t="s">
        <v>662</v>
      </c>
      <c r="J279" s="15" t="s">
        <v>369</v>
      </c>
    </row>
    <row r="280" spans="1:10" s="5" customFormat="1" ht="15.75" x14ac:dyDescent="0.25">
      <c r="A280" s="46" t="s">
        <v>820</v>
      </c>
      <c r="B280" s="38" t="s">
        <v>534</v>
      </c>
      <c r="C280" s="15" t="s">
        <v>375</v>
      </c>
      <c r="D280" s="15" t="s">
        <v>375</v>
      </c>
      <c r="E280" s="39">
        <f>55.58+16.6+8.02+6.02</f>
        <v>86.22</v>
      </c>
      <c r="F280" s="15" t="s">
        <v>10</v>
      </c>
      <c r="G280" s="19" t="s">
        <v>11</v>
      </c>
      <c r="H280" s="15" t="s">
        <v>248</v>
      </c>
      <c r="I280" s="16" t="s">
        <v>662</v>
      </c>
      <c r="J280" s="15" t="s">
        <v>369</v>
      </c>
    </row>
    <row r="281" spans="1:10" s="5" customFormat="1" ht="15.75" x14ac:dyDescent="0.25">
      <c r="A281" s="46" t="s">
        <v>821</v>
      </c>
      <c r="B281" s="38" t="s">
        <v>535</v>
      </c>
      <c r="C281" s="15" t="s">
        <v>375</v>
      </c>
      <c r="D281" s="15" t="s">
        <v>375</v>
      </c>
      <c r="E281" s="39">
        <f>153.82+40.89+21.63+16.23</f>
        <v>232.56999999999996</v>
      </c>
      <c r="F281" s="15" t="s">
        <v>10</v>
      </c>
      <c r="G281" s="19" t="s">
        <v>11</v>
      </c>
      <c r="H281" s="15" t="s">
        <v>248</v>
      </c>
      <c r="I281" s="16" t="s">
        <v>662</v>
      </c>
      <c r="J281" s="15" t="s">
        <v>369</v>
      </c>
    </row>
    <row r="282" spans="1:10" s="5" customFormat="1" ht="15.75" x14ac:dyDescent="0.25">
      <c r="A282" s="46" t="s">
        <v>822</v>
      </c>
      <c r="B282" s="38" t="s">
        <v>660</v>
      </c>
      <c r="C282" s="15" t="s">
        <v>375</v>
      </c>
      <c r="D282" s="15" t="s">
        <v>375</v>
      </c>
      <c r="E282" s="39">
        <f>69.58+17.4+9.66+7.25</f>
        <v>103.88999999999999</v>
      </c>
      <c r="F282" s="15" t="s">
        <v>10</v>
      </c>
      <c r="G282" s="19" t="s">
        <v>11</v>
      </c>
      <c r="H282" s="15" t="s">
        <v>248</v>
      </c>
      <c r="I282" s="16" t="s">
        <v>662</v>
      </c>
      <c r="J282" s="15" t="s">
        <v>369</v>
      </c>
    </row>
    <row r="283" spans="1:10" s="5" customFormat="1" ht="15.75" x14ac:dyDescent="0.25">
      <c r="A283" s="46" t="s">
        <v>823</v>
      </c>
      <c r="B283" s="38" t="s">
        <v>537</v>
      </c>
      <c r="C283" s="15" t="s">
        <v>375</v>
      </c>
      <c r="D283" s="15" t="s">
        <v>375</v>
      </c>
      <c r="E283" s="39">
        <f>28.71+6.3+3.89+2.92</f>
        <v>41.82</v>
      </c>
      <c r="F283" s="15" t="s">
        <v>10</v>
      </c>
      <c r="G283" s="19" t="s">
        <v>11</v>
      </c>
      <c r="H283" s="15" t="s">
        <v>248</v>
      </c>
      <c r="I283" s="16" t="s">
        <v>662</v>
      </c>
      <c r="J283" s="15" t="s">
        <v>369</v>
      </c>
    </row>
    <row r="284" spans="1:10" s="5" customFormat="1" ht="15.75" x14ac:dyDescent="0.25">
      <c r="A284" s="46" t="s">
        <v>824</v>
      </c>
      <c r="B284" s="38" t="s">
        <v>543</v>
      </c>
      <c r="C284" s="15" t="s">
        <v>375</v>
      </c>
      <c r="D284" s="15" t="s">
        <v>375</v>
      </c>
      <c r="E284" s="39">
        <f>54.01+16.13+7.79+5.84</f>
        <v>83.77000000000001</v>
      </c>
      <c r="F284" s="15" t="s">
        <v>10</v>
      </c>
      <c r="G284" s="19" t="s">
        <v>11</v>
      </c>
      <c r="H284" s="15" t="s">
        <v>248</v>
      </c>
      <c r="I284" s="16" t="s">
        <v>662</v>
      </c>
      <c r="J284" s="15" t="s">
        <v>369</v>
      </c>
    </row>
    <row r="285" spans="1:10" s="5" customFormat="1" ht="15.75" x14ac:dyDescent="0.25">
      <c r="A285" s="46" t="s">
        <v>825</v>
      </c>
      <c r="B285" s="38" t="s">
        <v>661</v>
      </c>
      <c r="C285" s="15" t="s">
        <v>375</v>
      </c>
      <c r="D285" s="15" t="s">
        <v>375</v>
      </c>
      <c r="E285" s="39">
        <f>139.73+41.74+20.16+15.12</f>
        <v>216.75</v>
      </c>
      <c r="F285" s="15" t="s">
        <v>10</v>
      </c>
      <c r="G285" s="19" t="s">
        <v>11</v>
      </c>
      <c r="H285" s="15" t="s">
        <v>248</v>
      </c>
      <c r="I285" s="16" t="s">
        <v>662</v>
      </c>
      <c r="J285" s="15" t="s">
        <v>369</v>
      </c>
    </row>
    <row r="286" spans="1:10" s="5" customFormat="1" ht="15.75" x14ac:dyDescent="0.25">
      <c r="A286" s="46" t="s">
        <v>826</v>
      </c>
      <c r="B286" s="38" t="s">
        <v>544</v>
      </c>
      <c r="C286" s="15" t="s">
        <v>375</v>
      </c>
      <c r="D286" s="15" t="s">
        <v>375</v>
      </c>
      <c r="E286" s="39">
        <f>1.03+0.27+0.15+0.11</f>
        <v>1.56</v>
      </c>
      <c r="F286" s="15" t="s">
        <v>10</v>
      </c>
      <c r="G286" s="19" t="s">
        <v>11</v>
      </c>
      <c r="H286" s="15" t="s">
        <v>248</v>
      </c>
      <c r="I286" s="16" t="s">
        <v>662</v>
      </c>
      <c r="J286" s="15" t="s">
        <v>369</v>
      </c>
    </row>
    <row r="287" spans="1:10" s="5" customFormat="1" ht="15.75" x14ac:dyDescent="0.25">
      <c r="A287" s="46" t="s">
        <v>827</v>
      </c>
      <c r="B287" s="38" t="s">
        <v>546</v>
      </c>
      <c r="C287" s="15" t="s">
        <v>375</v>
      </c>
      <c r="D287" s="15" t="s">
        <v>375</v>
      </c>
      <c r="E287" s="39">
        <f>11.85+2.96+1.65+1.23</f>
        <v>17.689999999999998</v>
      </c>
      <c r="F287" s="15" t="s">
        <v>10</v>
      </c>
      <c r="G287" s="19" t="s">
        <v>11</v>
      </c>
      <c r="H287" s="15" t="s">
        <v>248</v>
      </c>
      <c r="I287" s="16" t="s">
        <v>662</v>
      </c>
      <c r="J287" s="15" t="s">
        <v>369</v>
      </c>
    </row>
    <row r="288" spans="1:10" s="5" customFormat="1" ht="15.75" x14ac:dyDescent="0.25">
      <c r="A288" s="46" t="s">
        <v>828</v>
      </c>
      <c r="B288" s="38" t="s">
        <v>617</v>
      </c>
      <c r="C288" s="15" t="s">
        <v>375</v>
      </c>
      <c r="D288" s="15" t="s">
        <v>375</v>
      </c>
      <c r="E288" s="39">
        <f>29.58+8.83+4.27+3.2</f>
        <v>45.879999999999995</v>
      </c>
      <c r="F288" s="15" t="s">
        <v>10</v>
      </c>
      <c r="G288" s="19" t="s">
        <v>11</v>
      </c>
      <c r="H288" s="15" t="s">
        <v>248</v>
      </c>
      <c r="I288" s="16" t="s">
        <v>662</v>
      </c>
      <c r="J288" s="15" t="s">
        <v>369</v>
      </c>
    </row>
    <row r="289" spans="1:10" ht="15.75" x14ac:dyDescent="0.25">
      <c r="A289" s="41" t="s">
        <v>368</v>
      </c>
      <c r="B289" s="41"/>
      <c r="C289" s="41"/>
      <c r="D289" s="41"/>
      <c r="E289" s="34">
        <f>SUBTOTAL(9,E123:E288)</f>
        <v>82189.319999999992</v>
      </c>
      <c r="F289" s="6"/>
      <c r="G289" s="25"/>
      <c r="H289" s="25"/>
      <c r="I289" s="7"/>
      <c r="J289" s="22"/>
    </row>
    <row r="290" spans="1:10" ht="15.75" x14ac:dyDescent="0.25">
      <c r="A290" s="8" t="s">
        <v>829</v>
      </c>
      <c r="B290" s="9"/>
      <c r="C290" s="28"/>
      <c r="D290" s="9"/>
      <c r="E290" s="10">
        <v>744227.59</v>
      </c>
      <c r="F290" s="11" t="s">
        <v>10</v>
      </c>
      <c r="G290" s="35" t="s">
        <v>11</v>
      </c>
      <c r="H290" s="36">
        <v>3111</v>
      </c>
      <c r="I290" s="12" t="s">
        <v>191</v>
      </c>
      <c r="J290" s="19" t="s">
        <v>369</v>
      </c>
    </row>
    <row r="291" spans="1:10" ht="15.75" x14ac:dyDescent="0.25">
      <c r="A291" s="8" t="s">
        <v>830</v>
      </c>
      <c r="B291" s="9"/>
      <c r="C291" s="28"/>
      <c r="D291" s="9"/>
      <c r="E291" s="10">
        <v>28180.65</v>
      </c>
      <c r="F291" s="11" t="s">
        <v>10</v>
      </c>
      <c r="G291" s="35" t="s">
        <v>11</v>
      </c>
      <c r="H291" s="36">
        <v>3121</v>
      </c>
      <c r="I291" s="12" t="s">
        <v>370</v>
      </c>
      <c r="J291" s="19" t="s">
        <v>369</v>
      </c>
    </row>
    <row r="292" spans="1:10" ht="15.75" x14ac:dyDescent="0.25">
      <c r="A292" s="8" t="s">
        <v>831</v>
      </c>
      <c r="B292" s="9"/>
      <c r="C292" s="28"/>
      <c r="D292" s="9"/>
      <c r="E292" s="10">
        <v>121975.6</v>
      </c>
      <c r="F292" s="11" t="s">
        <v>10</v>
      </c>
      <c r="G292" s="35" t="s">
        <v>11</v>
      </c>
      <c r="H292" s="36">
        <v>3132</v>
      </c>
      <c r="I292" s="12" t="s">
        <v>192</v>
      </c>
      <c r="J292" s="19" t="s">
        <v>369</v>
      </c>
    </row>
    <row r="293" spans="1:10" ht="30" x14ac:dyDescent="0.25">
      <c r="A293" s="8" t="s">
        <v>832</v>
      </c>
      <c r="B293" s="9"/>
      <c r="C293" s="28"/>
      <c r="D293" s="9"/>
      <c r="E293" s="10">
        <v>25049.65</v>
      </c>
      <c r="F293" s="11" t="s">
        <v>10</v>
      </c>
      <c r="G293" s="35" t="s">
        <v>11</v>
      </c>
      <c r="H293" s="36">
        <v>3212</v>
      </c>
      <c r="I293" s="12" t="s">
        <v>193</v>
      </c>
      <c r="J293" s="19" t="s">
        <v>369</v>
      </c>
    </row>
    <row r="294" spans="1:10" ht="30" x14ac:dyDescent="0.25">
      <c r="A294" s="8" t="s">
        <v>833</v>
      </c>
      <c r="B294" s="9"/>
      <c r="C294" s="28"/>
      <c r="D294" s="9"/>
      <c r="E294" s="10">
        <v>970</v>
      </c>
      <c r="F294" s="11" t="s">
        <v>10</v>
      </c>
      <c r="G294" s="35" t="s">
        <v>11</v>
      </c>
      <c r="H294" s="36">
        <v>3295</v>
      </c>
      <c r="I294" s="12" t="s">
        <v>371</v>
      </c>
      <c r="J294" s="19" t="s">
        <v>369</v>
      </c>
    </row>
    <row r="295" spans="1:10" s="5" customFormat="1" ht="30" x14ac:dyDescent="0.25">
      <c r="A295" s="8" t="s">
        <v>834</v>
      </c>
      <c r="B295" s="9"/>
      <c r="C295" s="28"/>
      <c r="D295" s="9"/>
      <c r="E295" s="13">
        <f>2310+990+7336.18</f>
        <v>10636.18</v>
      </c>
      <c r="F295" s="11" t="s">
        <v>10</v>
      </c>
      <c r="G295" s="35" t="s">
        <v>11</v>
      </c>
      <c r="H295" s="36">
        <v>3211</v>
      </c>
      <c r="I295" s="12" t="s">
        <v>372</v>
      </c>
      <c r="J295" s="19" t="s">
        <v>369</v>
      </c>
    </row>
    <row r="296" spans="1:10" s="5" customFormat="1" ht="30.75" customHeight="1" x14ac:dyDescent="0.25">
      <c r="A296" s="8" t="s">
        <v>835</v>
      </c>
      <c r="B296" s="9"/>
      <c r="C296" s="28"/>
      <c r="D296" s="9"/>
      <c r="E296" s="10">
        <f>1119+981+981+3924+3924+4476+453.16</f>
        <v>15858.16</v>
      </c>
      <c r="F296" s="11" t="s">
        <v>10</v>
      </c>
      <c r="G296" s="35" t="s">
        <v>11</v>
      </c>
      <c r="H296" s="36">
        <v>3241</v>
      </c>
      <c r="I296" s="12" t="s">
        <v>373</v>
      </c>
      <c r="J296" s="19" t="s">
        <v>369</v>
      </c>
    </row>
    <row r="297" spans="1:10" ht="15.75" x14ac:dyDescent="0.25">
      <c r="A297" s="41" t="s">
        <v>374</v>
      </c>
      <c r="B297" s="41"/>
      <c r="C297" s="41"/>
      <c r="D297" s="41"/>
      <c r="E297" s="34">
        <f>SUBTOTAL(9,E290:E296)</f>
        <v>946897.83000000007</v>
      </c>
      <c r="F297" s="6"/>
      <c r="G297" s="25"/>
      <c r="H297" s="25"/>
      <c r="I297" s="7"/>
      <c r="J297" s="22"/>
    </row>
    <row r="298" spans="1:10" ht="33" customHeight="1" x14ac:dyDescent="0.25">
      <c r="A298" s="42" t="s">
        <v>381</v>
      </c>
      <c r="B298" s="42"/>
      <c r="C298" s="42"/>
      <c r="D298" s="42"/>
      <c r="E298" s="42"/>
      <c r="F298" s="42"/>
      <c r="G298" s="42"/>
      <c r="H298" s="42"/>
      <c r="I298" s="42"/>
      <c r="J298" s="42"/>
    </row>
    <row r="299" spans="1:10" x14ac:dyDescent="0.25">
      <c r="E299" s="26"/>
    </row>
  </sheetData>
  <mergeCells count="7">
    <mergeCell ref="A297:D297"/>
    <mergeCell ref="A298:J298"/>
    <mergeCell ref="A1:G1"/>
    <mergeCell ref="A2:J2"/>
    <mergeCell ref="A3:J3"/>
    <mergeCell ref="A122:D122"/>
    <mergeCell ref="A289:D289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Sheet2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mklicek</cp:lastModifiedBy>
  <cp:lastPrinted>2023-11-22T21:56:08Z</cp:lastPrinted>
  <dcterms:created xsi:type="dcterms:W3CDTF">2025-04-14T19:32:54Z</dcterms:created>
  <dcterms:modified xsi:type="dcterms:W3CDTF">2025-04-16T22:28:13Z</dcterms:modified>
</cp:coreProperties>
</file>