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GODIŠNJI IZVJEŠTAJ O IZVRŠENJU FP 2025\"/>
    </mc:Choice>
  </mc:AlternateContent>
  <xr:revisionPtr revIDLastSave="0" documentId="13_ncr:1_{371D56D0-170D-40C1-BE09-340AC2FE6094}" xr6:coauthVersionLast="37" xr6:coauthVersionMax="37" xr10:uidLastSave="{00000000-0000-0000-0000-000000000000}"/>
  <bookViews>
    <workbookView xWindow="0" yWindow="0" windowWidth="28800" windowHeight="10725" xr2:uid="{8FCCD476-B971-494A-9D85-0C54E84A040C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" l="1"/>
  <c r="M34" i="1"/>
  <c r="G34" i="1"/>
  <c r="L33" i="1" l="1"/>
  <c r="L32" i="1"/>
  <c r="J22" i="1"/>
  <c r="K22" i="1"/>
  <c r="K21" i="1"/>
  <c r="K34" i="1" s="1"/>
  <c r="J21" i="1"/>
  <c r="J34" i="1" s="1"/>
  <c r="J30" i="1"/>
  <c r="K30" i="1"/>
  <c r="J26" i="1"/>
  <c r="J24" i="1"/>
  <c r="K26" i="1"/>
  <c r="K24" i="1"/>
  <c r="L25" i="1"/>
  <c r="L24" i="1" l="1"/>
  <c r="L34" i="1" s="1"/>
  <c r="I13" i="1"/>
  <c r="N13" i="1" s="1"/>
  <c r="I11" i="1"/>
  <c r="N11" i="1" s="1"/>
  <c r="I18" i="1"/>
  <c r="N18" i="1" s="1"/>
  <c r="N17" i="1"/>
  <c r="N19" i="1"/>
  <c r="I9" i="1"/>
  <c r="N8" i="1"/>
  <c r="N34" i="1" s="1"/>
  <c r="I8" i="1"/>
  <c r="N32" i="1"/>
  <c r="I22" i="1"/>
  <c r="N22" i="1" s="1"/>
  <c r="I21" i="1"/>
  <c r="N21" i="1" s="1"/>
  <c r="I31" i="1"/>
  <c r="N31" i="1"/>
  <c r="I23" i="1"/>
  <c r="N23" i="1" s="1"/>
  <c r="I30" i="1"/>
  <c r="N30" i="1" s="1"/>
  <c r="I29" i="1"/>
  <c r="N29" i="1" s="1"/>
  <c r="I28" i="1"/>
  <c r="N28" i="1" s="1"/>
  <c r="I27" i="1"/>
  <c r="N27" i="1" s="1"/>
  <c r="I26" i="1"/>
  <c r="I25" i="1"/>
  <c r="I24" i="1"/>
  <c r="N24" i="1" s="1"/>
  <c r="N26" i="1"/>
  <c r="N9" i="1"/>
  <c r="I34" i="1" l="1"/>
</calcChain>
</file>

<file path=xl/sharedStrings.xml><?xml version="1.0" encoding="utf-8"?>
<sst xmlns="http://schemas.openxmlformats.org/spreadsheetml/2006/main" count="134" uniqueCount="94">
  <si>
    <t>FOND EU-a</t>
  </si>
  <si>
    <t>Status (UNIN)</t>
  </si>
  <si>
    <t>Razdoblje</t>
  </si>
  <si>
    <t>PRIMICI</t>
  </si>
  <si>
    <t>IZDACI</t>
  </si>
  <si>
    <t>UKUPNO UGOVORENA SREDSTVA FONDOVA EU - vrijednost projekta</t>
  </si>
  <si>
    <t>UKUPNO UPLAĆENA SREDSTVA FONDOVA EU (od početka provedbe projekta zaključno s izvještajnim razdobljem)</t>
  </si>
  <si>
    <t>TEKUĆE POMOĆI OD INSTITUCIJA I TIJELA EU</t>
  </si>
  <si>
    <t>Program Digitalna Europa (DIGITAL)</t>
  </si>
  <si>
    <t>partner</t>
  </si>
  <si>
    <t>01.01.2023. - 01.01.2026.</t>
  </si>
  <si>
    <t>Erasmus+ KA220 VET</t>
  </si>
  <si>
    <t>Obuka o izgradnji informacijskih modela integriranih s geografskim informacijama - BIRGIT</t>
  </si>
  <si>
    <t>01.02.2022. - 31.12.2025.</t>
  </si>
  <si>
    <t>Erasmus+ Vrsta akcije KA-HED Partnerstva za suradnju u visokom obrazovanju</t>
  </si>
  <si>
    <t>01.09.2023. - 31.08.2026.</t>
  </si>
  <si>
    <t>Interreg Srednja Europa</t>
  </si>
  <si>
    <t>INTERREG CE0100127 Rail4Regions</t>
  </si>
  <si>
    <t>01.03.2023. - 01.01.2026.</t>
  </si>
  <si>
    <t>Erasmus+</t>
  </si>
  <si>
    <t>2024-EL01-KA220-HED-000251373 BIOSHIELD</t>
  </si>
  <si>
    <t>01.10.2024. - 30.09.2026.</t>
  </si>
  <si>
    <t>ESA</t>
  </si>
  <si>
    <t>Razvoj sveučilišnog tečaja Svemirska promatranja Zemlje u praćenju geohazarda</t>
  </si>
  <si>
    <t>02.09.2024. - 02.02.2026.</t>
  </si>
  <si>
    <t>TEKUĆE POMOĆI TEMELJEM PRIJENOSA EU SREDSTAVA</t>
  </si>
  <si>
    <t>Erasmus+ PROGRAMI</t>
  </si>
  <si>
    <t>Erasmus plus 2024-1-HR01-KA131-HED-000206370</t>
  </si>
  <si>
    <t>01.06.2024. - 31.07.2026.</t>
  </si>
  <si>
    <t>Erasmus plus 2024-1-HR01-KA171-HED-000239765</t>
  </si>
  <si>
    <t>01.08.2024. - 31.07.2027.</t>
  </si>
  <si>
    <t>1.6.2023. - 31.7.2025.</t>
  </si>
  <si>
    <t>1.8.2022. - 31.7.2025.</t>
  </si>
  <si>
    <t>MJESTO TROŠKA</t>
  </si>
  <si>
    <t>Podržavanje procesa usavršavanja i prekvalifikacije u europskim malim i srednjim poduzećima - DIS4SME</t>
  </si>
  <si>
    <t>TEKUĆE DONACIJE OD TRGOVAČKIH DRUŠTAVA</t>
  </si>
  <si>
    <t>Erasmus + 2025-1-HR01-KA131-HED-000310897</t>
  </si>
  <si>
    <t>1.6.2025. - 31.7.2027.</t>
  </si>
  <si>
    <t>SPIN - Razvoj inovativnog nosača konstrukcija za industrijske ravne krovove (nositelj: Funda d.o.o</t>
  </si>
  <si>
    <t>SPIN - Razvoj linije za kontinuirano taljenje pčelinjeg saća (nositelj: Apital d.o.o.)</t>
  </si>
  <si>
    <t>SPIN - GrafIT (nositelj: Baltazar d.o.o.)</t>
  </si>
  <si>
    <t>SPIN ESG  (nositelj Prostoria d.o.o.)</t>
  </si>
  <si>
    <t>01.07.2024. -01.07.2027.</t>
  </si>
  <si>
    <t>1.11.2024. - 31.10.2027.</t>
  </si>
  <si>
    <t>15.12.2024.- 15.12.2027.</t>
  </si>
  <si>
    <t>Agro Kaps - Agrokapsule za unaprjeđenje svojstava armiranobetonskih građevina</t>
  </si>
  <si>
    <t>Next Generation EU</t>
  </si>
  <si>
    <t>01.03.2024. -01.03.2025.</t>
  </si>
  <si>
    <t>nositelj</t>
  </si>
  <si>
    <t>Konto</t>
  </si>
  <si>
    <t>Naziv fonda</t>
  </si>
  <si>
    <t>Europski Fond za regionalni razvoj</t>
  </si>
  <si>
    <t>1.1.2025. - 31.12.2027.</t>
  </si>
  <si>
    <t xml:space="preserve">SPIN DINA SOL (nositelj: MLC d.o.o.) </t>
  </si>
  <si>
    <t>SPIN PIT (nositelj: AC+ d.o.o.)</t>
  </si>
  <si>
    <t>1.1.2025-31.12.2027</t>
  </si>
  <si>
    <t>SPIN ARTI (nositelj: Renotex d.o.o.)</t>
  </si>
  <si>
    <t>1.10.2024. - 30.9.2027.</t>
  </si>
  <si>
    <t>SPIN WAINN (nositelj: Reflecta d.o.o.)</t>
  </si>
  <si>
    <t>1.4.2025. - 31.1.2027.</t>
  </si>
  <si>
    <t xml:space="preserve">SPIN SJEVER (nositelj: Elektroda d.o.o.) </t>
  </si>
  <si>
    <t>1.9.2024. - 31.8.2027.</t>
  </si>
  <si>
    <t>SPIN IRIS (nositelj: Strojotehnika d.o.o.)</t>
  </si>
  <si>
    <t>1.4.2025. - 31.3.2028.</t>
  </si>
  <si>
    <t>SPIN Razvoj inovativnih zelenih rješenja za modularnu gradnju niskoenergetskih samoodrživih objekata različite namjene temeljenih na osnovnim principima europskog Bauhausa</t>
  </si>
  <si>
    <t xml:space="preserve">ESF + Učinkoviti ljudski potencijali </t>
  </si>
  <si>
    <t>STEM Istraživanjem do znanja</t>
  </si>
  <si>
    <t>12.3.2025. - 12.3.2027.</t>
  </si>
  <si>
    <t xml:space="preserve">STEM Pametni start </t>
  </si>
  <si>
    <t>Akademsko partnerstvo za poboljšanje zdravlja mladih sa zdravstvenim poremećajima i posebnim potrebama UNIHEALTH</t>
  </si>
  <si>
    <t>HORIZON</t>
  </si>
  <si>
    <t xml:space="preserve">nositelj </t>
  </si>
  <si>
    <t>HEI2MARKET – Transforming Education into Innovation</t>
  </si>
  <si>
    <t>1.4.2025. - 30.4.2027.</t>
  </si>
  <si>
    <t>COEUS - "COrporate digital responsibility skills in central EUropean Smart specialisation</t>
  </si>
  <si>
    <t>Interreg Central Europe</t>
  </si>
  <si>
    <t>1.5.2024. - 31.10.2026.</t>
  </si>
  <si>
    <t>Erasmus plus 2022-1-HR 01-KA171-HED-000077809</t>
  </si>
  <si>
    <t>Erasmus plus 2023-1-HR01KA131-HED-000125669</t>
  </si>
  <si>
    <t>IZVJEŠTAJ O KORIŠTENJU SREDSTAVA FONDOVA EUROPSKE UNIJE 
(I - XII. 2025.)</t>
  </si>
  <si>
    <t>PRIHODI 
(I - VI 2025.)</t>
  </si>
  <si>
    <t>PRIHODI 
(VII-XII 2025.)</t>
  </si>
  <si>
    <t>RASHODI 
(I- VI 2025.)</t>
  </si>
  <si>
    <t>RASHODI 
(VII-XII 2025.)</t>
  </si>
  <si>
    <t>suma</t>
  </si>
  <si>
    <r>
      <t xml:space="preserve">Sveučilište Sjever
</t>
    </r>
    <r>
      <rPr>
        <b/>
        <i/>
        <sz val="13"/>
        <color rgb="FFC00000"/>
        <rFont val="Calibri"/>
        <family val="2"/>
        <charset val="238"/>
        <scheme val="minor"/>
      </rPr>
      <t>Odjel za financijsko poslovanje, računovodstvo i nabavu
Varaždin, 25. ožujka 2026.</t>
    </r>
  </si>
  <si>
    <t>________________________</t>
  </si>
  <si>
    <t>_________________________</t>
  </si>
  <si>
    <t>Izvještaj pripremila</t>
  </si>
  <si>
    <t>prorektor za financije i opće poslove</t>
  </si>
  <si>
    <t>rektor Sveučilišta Sjever</t>
  </si>
  <si>
    <t>izv. prof. dr. sc. Danko Markovinović</t>
  </si>
  <si>
    <t>prof. dr. sc. Damir Vusić</t>
  </si>
  <si>
    <t>Marija 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</si>
</sst>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\-#,##0.00\ &quot;€&quot;"/>
    <numFmt numFmtId="165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i/>
      <sz val="15"/>
      <color rgb="FFC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3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/>
    <xf numFmtId="165" fontId="4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65" fontId="4" fillId="9" borderId="1" xfId="0" applyNumberFormat="1" applyFont="1" applyFill="1" applyBorder="1" applyAlignment="1">
      <alignment horizontal="right"/>
    </xf>
    <xf numFmtId="165" fontId="4" fillId="5" borderId="1" xfId="0" applyNumberFormat="1" applyFont="1" applyFill="1" applyBorder="1" applyAlignment="1">
      <alignment horizontal="right"/>
    </xf>
    <xf numFmtId="165" fontId="4" fillId="6" borderId="1" xfId="0" applyNumberFormat="1" applyFont="1" applyFill="1" applyBorder="1" applyAlignment="1">
      <alignment horizontal="right"/>
    </xf>
    <xf numFmtId="165" fontId="4" fillId="8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/>
    </xf>
    <xf numFmtId="0" fontId="4" fillId="8" borderId="0" xfId="0" applyFont="1" applyFill="1" applyAlignment="1">
      <alignment horizontal="right"/>
    </xf>
    <xf numFmtId="165" fontId="4" fillId="7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165" fontId="7" fillId="4" borderId="1" xfId="0" applyNumberFormat="1" applyFont="1" applyFill="1" applyBorder="1" applyAlignment="1">
      <alignment horizontal="right"/>
    </xf>
    <xf numFmtId="165" fontId="4" fillId="8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14" fontId="6" fillId="7" borderId="1" xfId="0" applyNumberFormat="1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14" fontId="1" fillId="0" borderId="1" xfId="0" applyNumberFormat="1" applyFont="1" applyBorder="1" applyAlignment="1">
      <alignment horizontal="right"/>
    </xf>
    <xf numFmtId="4" fontId="10" fillId="10" borderId="1" xfId="0" applyNumberFormat="1" applyFont="1" applyFill="1" applyBorder="1" applyAlignment="1">
      <alignment horizontal="right"/>
    </xf>
    <xf numFmtId="0" fontId="8" fillId="1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4" fontId="12" fillId="0" borderId="0" xfId="0" applyNumberFormat="1" applyFont="1" applyFill="1" applyAlignment="1">
      <alignment horizontal="center"/>
    </xf>
    <xf numFmtId="3" fontId="12" fillId="0" borderId="0" xfId="0" applyNumberFormat="1" applyFont="1" applyFill="1"/>
    <xf numFmtId="0" fontId="13" fillId="0" borderId="0" xfId="0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  <xf numFmtId="0" fontId="12" fillId="0" borderId="0" xfId="0" applyFont="1" applyFill="1"/>
    <xf numFmtId="4" fontId="13" fillId="0" borderId="0" xfId="0" applyNumberFormat="1" applyFont="1" applyFill="1" applyAlignment="1"/>
    <xf numFmtId="4" fontId="12" fillId="0" borderId="0" xfId="0" applyNumberFormat="1" applyFont="1" applyFill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4264-6CB3-487B-9F85-F37EC51AABBF}">
  <sheetPr>
    <pageSetUpPr fitToPage="1"/>
  </sheetPr>
  <dimension ref="A1:N39"/>
  <sheetViews>
    <sheetView tabSelected="1" topLeftCell="A16" zoomScale="80" zoomScaleNormal="80" workbookViewId="0">
      <selection activeCell="I45" sqref="I45"/>
    </sheetView>
  </sheetViews>
  <sheetFormatPr defaultRowHeight="14.25" x14ac:dyDescent="0.2"/>
  <cols>
    <col min="1" max="1" width="35.28515625" style="2" customWidth="1"/>
    <col min="2" max="2" width="10.140625" style="1" customWidth="1"/>
    <col min="3" max="3" width="13.7109375" style="1" customWidth="1"/>
    <col min="4" max="4" width="12" style="1" customWidth="1"/>
    <col min="5" max="5" width="57.28515625" style="2" customWidth="1"/>
    <col min="6" max="6" width="29.5703125" style="44" customWidth="1"/>
    <col min="7" max="8" width="14.42578125" style="37" bestFit="1" customWidth="1"/>
    <col min="9" max="9" width="15.7109375" style="37" bestFit="1" customWidth="1"/>
    <col min="10" max="11" width="14.42578125" style="37" bestFit="1" customWidth="1"/>
    <col min="12" max="12" width="15.7109375" style="37" bestFit="1" customWidth="1"/>
    <col min="13" max="13" width="26.5703125" style="37" bestFit="1" customWidth="1"/>
    <col min="14" max="14" width="29.28515625" style="37" bestFit="1" customWidth="1"/>
    <col min="15" max="16384" width="9.140625" style="3"/>
  </cols>
  <sheetData>
    <row r="1" spans="1:14" ht="82.5" customHeight="1" x14ac:dyDescent="0.25">
      <c r="A1" s="48" t="s">
        <v>85</v>
      </c>
      <c r="B1" s="48"/>
      <c r="C1" s="48"/>
      <c r="D1" s="14"/>
      <c r="E1" s="6"/>
      <c r="F1" s="38"/>
      <c r="G1" s="19"/>
      <c r="H1" s="19"/>
      <c r="I1" s="19"/>
      <c r="J1" s="19"/>
      <c r="K1" s="19"/>
      <c r="L1" s="19"/>
      <c r="M1" s="19"/>
      <c r="N1" s="19"/>
    </row>
    <row r="2" spans="1:14" ht="64.5" customHeight="1" x14ac:dyDescent="0.25">
      <c r="A2" s="15"/>
      <c r="B2" s="13"/>
      <c r="C2" s="13"/>
      <c r="D2" s="15"/>
      <c r="E2" s="47" t="s">
        <v>79</v>
      </c>
      <c r="F2" s="47"/>
      <c r="G2" s="47"/>
      <c r="H2" s="47"/>
      <c r="I2" s="47"/>
      <c r="J2" s="47"/>
      <c r="K2" s="19"/>
      <c r="L2" s="19"/>
      <c r="M2" s="19"/>
      <c r="N2" s="19"/>
    </row>
    <row r="3" spans="1:14" s="18" customFormat="1" ht="81.75" customHeight="1" x14ac:dyDescent="0.25">
      <c r="A3" s="16" t="s">
        <v>50</v>
      </c>
      <c r="B3" s="16" t="s">
        <v>49</v>
      </c>
      <c r="C3" s="16" t="s">
        <v>33</v>
      </c>
      <c r="D3" s="16" t="s">
        <v>1</v>
      </c>
      <c r="E3" s="16"/>
      <c r="F3" s="39" t="s">
        <v>2</v>
      </c>
      <c r="G3" s="16" t="s">
        <v>80</v>
      </c>
      <c r="H3" s="16" t="s">
        <v>81</v>
      </c>
      <c r="I3" s="17" t="s">
        <v>3</v>
      </c>
      <c r="J3" s="16" t="s">
        <v>82</v>
      </c>
      <c r="K3" s="16" t="s">
        <v>83</v>
      </c>
      <c r="L3" s="17" t="s">
        <v>4</v>
      </c>
      <c r="M3" s="16" t="s">
        <v>5</v>
      </c>
      <c r="N3" s="16" t="s">
        <v>6</v>
      </c>
    </row>
    <row r="4" spans="1:14" ht="15.75" x14ac:dyDescent="0.25">
      <c r="A4" s="7" t="s">
        <v>0</v>
      </c>
      <c r="B4" s="8">
        <v>6323</v>
      </c>
      <c r="C4" s="8"/>
      <c r="D4" s="8"/>
      <c r="E4" s="7" t="s">
        <v>7</v>
      </c>
      <c r="F4" s="40"/>
      <c r="G4" s="20"/>
      <c r="H4" s="20"/>
      <c r="I4" s="20"/>
      <c r="J4" s="20"/>
      <c r="K4" s="20"/>
      <c r="L4" s="20"/>
      <c r="M4" s="20"/>
      <c r="N4" s="20"/>
    </row>
    <row r="5" spans="1:14" ht="36" customHeight="1" x14ac:dyDescent="0.25">
      <c r="A5" s="9" t="s">
        <v>8</v>
      </c>
      <c r="B5" s="10"/>
      <c r="C5" s="10">
        <v>605064</v>
      </c>
      <c r="D5" s="10" t="s">
        <v>9</v>
      </c>
      <c r="E5" s="9" t="s">
        <v>34</v>
      </c>
      <c r="F5" s="41" t="s">
        <v>10</v>
      </c>
      <c r="G5" s="21">
        <v>0</v>
      </c>
      <c r="H5" s="22">
        <v>0</v>
      </c>
      <c r="I5" s="23"/>
      <c r="J5" s="24">
        <v>29227.32</v>
      </c>
      <c r="K5" s="25">
        <v>22431.1</v>
      </c>
      <c r="L5" s="26">
        <v>51328.05</v>
      </c>
      <c r="M5" s="12">
        <v>297480.88</v>
      </c>
      <c r="N5" s="27">
        <v>63940.59</v>
      </c>
    </row>
    <row r="6" spans="1:14" ht="31.5" x14ac:dyDescent="0.25">
      <c r="A6" s="9" t="s">
        <v>11</v>
      </c>
      <c r="B6" s="10"/>
      <c r="C6" s="10">
        <v>601059</v>
      </c>
      <c r="D6" s="10" t="s">
        <v>9</v>
      </c>
      <c r="E6" s="9" t="s">
        <v>12</v>
      </c>
      <c r="F6" s="41" t="s">
        <v>13</v>
      </c>
      <c r="G6" s="21">
        <v>0</v>
      </c>
      <c r="H6" s="22">
        <v>0</v>
      </c>
      <c r="I6" s="23"/>
      <c r="J6" s="24">
        <v>322.14999999999998</v>
      </c>
      <c r="K6" s="25"/>
      <c r="L6" s="28">
        <v>822.15</v>
      </c>
      <c r="M6" s="12">
        <v>38620</v>
      </c>
      <c r="N6" s="29">
        <v>30896</v>
      </c>
    </row>
    <row r="7" spans="1:14" ht="47.25" x14ac:dyDescent="0.25">
      <c r="A7" s="9" t="s">
        <v>14</v>
      </c>
      <c r="B7" s="10"/>
      <c r="C7" s="10">
        <v>601070</v>
      </c>
      <c r="D7" s="10" t="s">
        <v>9</v>
      </c>
      <c r="E7" s="9" t="s">
        <v>69</v>
      </c>
      <c r="F7" s="41" t="s">
        <v>15</v>
      </c>
      <c r="G7" s="21">
        <v>0</v>
      </c>
      <c r="H7" s="22">
        <v>0</v>
      </c>
      <c r="I7" s="23">
        <v>32000</v>
      </c>
      <c r="J7" s="24">
        <v>6552.39</v>
      </c>
      <c r="K7" s="25">
        <v>12216.92</v>
      </c>
      <c r="L7" s="26">
        <v>18559.84</v>
      </c>
      <c r="M7" s="12">
        <v>400000</v>
      </c>
      <c r="N7" s="29">
        <v>32000</v>
      </c>
    </row>
    <row r="8" spans="1:14" ht="15.75" x14ac:dyDescent="0.25">
      <c r="A8" s="9" t="s">
        <v>16</v>
      </c>
      <c r="B8" s="10"/>
      <c r="C8" s="10">
        <v>604065</v>
      </c>
      <c r="D8" s="10" t="s">
        <v>9</v>
      </c>
      <c r="E8" s="9" t="s">
        <v>17</v>
      </c>
      <c r="F8" s="41" t="s">
        <v>18</v>
      </c>
      <c r="G8" s="21">
        <v>36389.919999999998</v>
      </c>
      <c r="H8" s="22">
        <v>28099.63</v>
      </c>
      <c r="I8" s="23">
        <f>SUM(G8:H8)</f>
        <v>64489.55</v>
      </c>
      <c r="J8" s="24">
        <v>32868.04</v>
      </c>
      <c r="K8" s="25">
        <v>8135.61</v>
      </c>
      <c r="L8" s="26">
        <v>42152.34</v>
      </c>
      <c r="M8" s="12">
        <v>172200</v>
      </c>
      <c r="N8" s="29">
        <f>83452.12+36389.92+H8</f>
        <v>147941.66999999998</v>
      </c>
    </row>
    <row r="9" spans="1:14" ht="31.5" x14ac:dyDescent="0.25">
      <c r="A9" s="9" t="s">
        <v>46</v>
      </c>
      <c r="B9" s="10"/>
      <c r="C9" s="10">
        <v>606074</v>
      </c>
      <c r="D9" s="10" t="s">
        <v>48</v>
      </c>
      <c r="E9" s="9" t="s">
        <v>45</v>
      </c>
      <c r="F9" s="41" t="s">
        <v>47</v>
      </c>
      <c r="G9" s="21">
        <v>35206.36</v>
      </c>
      <c r="H9" s="22"/>
      <c r="I9" s="23">
        <f>G9</f>
        <v>35206.36</v>
      </c>
      <c r="J9" s="24">
        <v>8205.52</v>
      </c>
      <c r="K9" s="25">
        <v>0</v>
      </c>
      <c r="L9" s="26">
        <v>6863.4</v>
      </c>
      <c r="M9" s="12">
        <v>63386.78</v>
      </c>
      <c r="N9" s="29">
        <f>26837.4+35206.36</f>
        <v>62043.76</v>
      </c>
    </row>
    <row r="10" spans="1:14" ht="15.75" x14ac:dyDescent="0.25">
      <c r="A10" s="9" t="s">
        <v>19</v>
      </c>
      <c r="B10" s="10"/>
      <c r="C10" s="10">
        <v>601085</v>
      </c>
      <c r="D10" s="10" t="s">
        <v>9</v>
      </c>
      <c r="E10" s="9" t="s">
        <v>20</v>
      </c>
      <c r="F10" s="41" t="s">
        <v>21</v>
      </c>
      <c r="G10" s="21">
        <v>0</v>
      </c>
      <c r="H10" s="22"/>
      <c r="I10" s="23"/>
      <c r="J10" s="24">
        <v>3683.54</v>
      </c>
      <c r="K10" s="25">
        <v>1799.73</v>
      </c>
      <c r="L10" s="26">
        <v>4702.8500000000004</v>
      </c>
      <c r="M10" s="12">
        <v>42130</v>
      </c>
      <c r="N10" s="29">
        <v>33704</v>
      </c>
    </row>
    <row r="11" spans="1:14" ht="31.5" x14ac:dyDescent="0.25">
      <c r="A11" s="9" t="s">
        <v>22</v>
      </c>
      <c r="B11" s="10"/>
      <c r="C11" s="10">
        <v>607</v>
      </c>
      <c r="D11" s="10" t="s">
        <v>9</v>
      </c>
      <c r="E11" s="9" t="s">
        <v>23</v>
      </c>
      <c r="F11" s="41" t="s">
        <v>24</v>
      </c>
      <c r="G11" s="21">
        <v>0</v>
      </c>
      <c r="H11" s="22">
        <v>23425</v>
      </c>
      <c r="I11" s="23">
        <f>H11</f>
        <v>23425</v>
      </c>
      <c r="J11" s="24">
        <v>16470</v>
      </c>
      <c r="K11" s="25">
        <v>11838.89</v>
      </c>
      <c r="L11" s="26">
        <v>12795.08</v>
      </c>
      <c r="M11" s="12">
        <v>1455685.1</v>
      </c>
      <c r="N11" s="29">
        <f>4475+I11</f>
        <v>27900</v>
      </c>
    </row>
    <row r="12" spans="1:14" ht="15.75" x14ac:dyDescent="0.25">
      <c r="A12" s="9" t="s">
        <v>70</v>
      </c>
      <c r="B12" s="10"/>
      <c r="C12" s="10">
        <v>609001</v>
      </c>
      <c r="D12" s="10" t="s">
        <v>71</v>
      </c>
      <c r="E12" s="11" t="s">
        <v>72</v>
      </c>
      <c r="F12" s="42" t="s">
        <v>73</v>
      </c>
      <c r="G12" s="21"/>
      <c r="H12" s="22"/>
      <c r="I12" s="23">
        <v>32700</v>
      </c>
      <c r="J12" s="24">
        <v>24353.69</v>
      </c>
      <c r="K12" s="25">
        <v>80065.62</v>
      </c>
      <c r="L12" s="26">
        <v>104336.47</v>
      </c>
      <c r="M12" s="30">
        <v>1338250</v>
      </c>
      <c r="N12" s="29">
        <v>32700</v>
      </c>
    </row>
    <row r="13" spans="1:14" ht="31.5" x14ac:dyDescent="0.25">
      <c r="A13" s="9" t="s">
        <v>75</v>
      </c>
      <c r="B13" s="10"/>
      <c r="C13" s="10">
        <v>604075</v>
      </c>
      <c r="D13" s="10" t="s">
        <v>9</v>
      </c>
      <c r="E13" s="9" t="s">
        <v>74</v>
      </c>
      <c r="F13" s="42" t="s">
        <v>76</v>
      </c>
      <c r="G13" s="21"/>
      <c r="H13" s="22">
        <v>70325.86</v>
      </c>
      <c r="I13" s="23">
        <f>H13</f>
        <v>70325.86</v>
      </c>
      <c r="J13" s="24">
        <v>41649.86</v>
      </c>
      <c r="K13" s="25">
        <v>47104.92</v>
      </c>
      <c r="L13" s="26">
        <v>87701.04</v>
      </c>
      <c r="M13" s="30">
        <v>1455685.1</v>
      </c>
      <c r="N13" s="29">
        <f>I13</f>
        <v>70325.86</v>
      </c>
    </row>
    <row r="14" spans="1:14" ht="15.75" x14ac:dyDescent="0.25">
      <c r="A14" s="7" t="s">
        <v>0</v>
      </c>
      <c r="B14" s="8">
        <v>63931</v>
      </c>
      <c r="C14" s="8"/>
      <c r="D14" s="8"/>
      <c r="E14" s="7" t="s">
        <v>25</v>
      </c>
      <c r="F14" s="40"/>
      <c r="G14" s="31"/>
      <c r="H14" s="31"/>
      <c r="I14" s="31"/>
      <c r="J14" s="31"/>
      <c r="K14" s="31"/>
      <c r="L14" s="31"/>
      <c r="M14" s="31"/>
      <c r="N14" s="31"/>
    </row>
    <row r="15" spans="1:14" ht="24" customHeight="1" x14ac:dyDescent="0.25">
      <c r="A15" s="9" t="s">
        <v>26</v>
      </c>
      <c r="B15" s="10"/>
      <c r="C15" s="10">
        <v>601076</v>
      </c>
      <c r="D15" s="10"/>
      <c r="E15" s="9" t="s">
        <v>27</v>
      </c>
      <c r="F15" s="41" t="s">
        <v>28</v>
      </c>
      <c r="G15" s="21">
        <v>0</v>
      </c>
      <c r="H15" s="22">
        <v>0</v>
      </c>
      <c r="I15" s="23">
        <v>0</v>
      </c>
      <c r="J15" s="24">
        <v>20579</v>
      </c>
      <c r="K15" s="25">
        <v>20048</v>
      </c>
      <c r="L15" s="26">
        <v>42796.7</v>
      </c>
      <c r="M15" s="12">
        <v>124511</v>
      </c>
      <c r="N15" s="29">
        <v>99608.8</v>
      </c>
    </row>
    <row r="16" spans="1:14" ht="15.75" x14ac:dyDescent="0.25">
      <c r="A16" s="9" t="s">
        <v>26</v>
      </c>
      <c r="B16" s="10"/>
      <c r="C16" s="10">
        <v>601078</v>
      </c>
      <c r="D16" s="10"/>
      <c r="E16" s="9" t="s">
        <v>29</v>
      </c>
      <c r="F16" s="41" t="s">
        <v>30</v>
      </c>
      <c r="G16" s="21">
        <v>0</v>
      </c>
      <c r="H16" s="22">
        <v>0</v>
      </c>
      <c r="I16" s="23">
        <v>0</v>
      </c>
      <c r="J16" s="24">
        <v>6282</v>
      </c>
      <c r="K16" s="25">
        <v>3529</v>
      </c>
      <c r="L16" s="26">
        <v>9811</v>
      </c>
      <c r="M16" s="12">
        <v>247907</v>
      </c>
      <c r="N16" s="29">
        <v>198325.6</v>
      </c>
    </row>
    <row r="17" spans="1:14" ht="15.75" x14ac:dyDescent="0.25">
      <c r="A17" s="9" t="s">
        <v>26</v>
      </c>
      <c r="B17" s="10"/>
      <c r="C17" s="10">
        <v>601068</v>
      </c>
      <c r="D17" s="10"/>
      <c r="E17" s="9" t="s">
        <v>78</v>
      </c>
      <c r="F17" s="41" t="s">
        <v>31</v>
      </c>
      <c r="G17" s="21">
        <v>0</v>
      </c>
      <c r="H17" s="22">
        <v>15557.92</v>
      </c>
      <c r="I17" s="23">
        <v>15557.92</v>
      </c>
      <c r="J17" s="24">
        <v>31515</v>
      </c>
      <c r="K17" s="25">
        <v>14412</v>
      </c>
      <c r="L17" s="26">
        <v>46917</v>
      </c>
      <c r="M17" s="12">
        <v>94882</v>
      </c>
      <c r="N17" s="29">
        <f>77425.08+I17</f>
        <v>92983</v>
      </c>
    </row>
    <row r="18" spans="1:14" ht="15.75" x14ac:dyDescent="0.25">
      <c r="A18" s="9" t="s">
        <v>26</v>
      </c>
      <c r="B18" s="10"/>
      <c r="C18" s="10">
        <v>601063</v>
      </c>
      <c r="D18" s="10"/>
      <c r="E18" s="9" t="s">
        <v>77</v>
      </c>
      <c r="F18" s="41" t="s">
        <v>32</v>
      </c>
      <c r="G18" s="21">
        <v>0</v>
      </c>
      <c r="H18" s="22">
        <v>6483.2</v>
      </c>
      <c r="I18" s="23">
        <f>H18</f>
        <v>6483.2</v>
      </c>
      <c r="J18" s="24">
        <v>16470</v>
      </c>
      <c r="K18" s="25">
        <v>10120</v>
      </c>
      <c r="L18" s="26">
        <v>26590</v>
      </c>
      <c r="M18" s="12">
        <v>111196</v>
      </c>
      <c r="N18" s="29">
        <f>88785.6+I18</f>
        <v>95268.800000000003</v>
      </c>
    </row>
    <row r="19" spans="1:14" ht="15.75" x14ac:dyDescent="0.25">
      <c r="A19" s="9" t="s">
        <v>26</v>
      </c>
      <c r="B19" s="10"/>
      <c r="C19" s="10">
        <v>601079</v>
      </c>
      <c r="D19" s="10"/>
      <c r="E19" s="9" t="s">
        <v>36</v>
      </c>
      <c r="F19" s="41" t="s">
        <v>37</v>
      </c>
      <c r="G19" s="21">
        <v>0</v>
      </c>
      <c r="H19" s="22">
        <v>0</v>
      </c>
      <c r="I19" s="23">
        <v>167632.79999999999</v>
      </c>
      <c r="J19" s="24">
        <v>0</v>
      </c>
      <c r="K19" s="25">
        <v>4190</v>
      </c>
      <c r="L19" s="26">
        <v>3762.8</v>
      </c>
      <c r="M19" s="12">
        <v>209541</v>
      </c>
      <c r="N19" s="29">
        <f>I19</f>
        <v>167632.79999999999</v>
      </c>
    </row>
    <row r="20" spans="1:14" ht="15.75" x14ac:dyDescent="0.25">
      <c r="A20" s="7" t="s">
        <v>0</v>
      </c>
      <c r="B20" s="8">
        <v>6631</v>
      </c>
      <c r="C20" s="8"/>
      <c r="D20" s="8"/>
      <c r="E20" s="7" t="s">
        <v>35</v>
      </c>
      <c r="F20" s="40"/>
      <c r="G20" s="31"/>
      <c r="H20" s="31"/>
      <c r="I20" s="31"/>
      <c r="J20" s="31"/>
      <c r="K20" s="31"/>
      <c r="L20" s="31"/>
      <c r="M20" s="31"/>
      <c r="N20" s="31"/>
    </row>
    <row r="21" spans="1:14" ht="31.5" x14ac:dyDescent="0.25">
      <c r="A21" s="9" t="s">
        <v>51</v>
      </c>
      <c r="B21" s="10"/>
      <c r="C21" s="10">
        <v>602091</v>
      </c>
      <c r="D21" s="10" t="s">
        <v>9</v>
      </c>
      <c r="E21" s="9" t="s">
        <v>38</v>
      </c>
      <c r="F21" s="41" t="s">
        <v>42</v>
      </c>
      <c r="G21" s="21">
        <v>4989.45</v>
      </c>
      <c r="H21" s="22">
        <v>11074.68</v>
      </c>
      <c r="I21" s="23">
        <f>SUM(G21:H21)</f>
        <v>16064.130000000001</v>
      </c>
      <c r="J21" s="24">
        <f>603.8+38306.99</f>
        <v>38910.79</v>
      </c>
      <c r="K21" s="25">
        <f>723.1+34808.3</f>
        <v>35531.4</v>
      </c>
      <c r="L21" s="26">
        <v>74750.69</v>
      </c>
      <c r="M21" s="12">
        <v>3290780.22</v>
      </c>
      <c r="N21" s="29">
        <f>I21</f>
        <v>16064.130000000001</v>
      </c>
    </row>
    <row r="22" spans="1:14" ht="31.5" x14ac:dyDescent="0.25">
      <c r="A22" s="9" t="s">
        <v>51</v>
      </c>
      <c r="B22" s="10"/>
      <c r="C22" s="10">
        <v>602081</v>
      </c>
      <c r="D22" s="10" t="s">
        <v>9</v>
      </c>
      <c r="E22" s="9" t="s">
        <v>39</v>
      </c>
      <c r="F22" s="43" t="s">
        <v>43</v>
      </c>
      <c r="G22" s="21">
        <v>9676.92</v>
      </c>
      <c r="H22" s="22">
        <v>15611.75</v>
      </c>
      <c r="I22" s="23">
        <f>SUM(G22:H22)</f>
        <v>25288.67</v>
      </c>
      <c r="J22" s="24">
        <f>741.1+40378.38</f>
        <v>41119.479999999996</v>
      </c>
      <c r="K22" s="25">
        <f>890.2+39613.96</f>
        <v>40504.159999999996</v>
      </c>
      <c r="L22" s="26">
        <v>81297.440000000002</v>
      </c>
      <c r="M22" s="12">
        <v>1553913.97</v>
      </c>
      <c r="N22" s="29">
        <f>I22</f>
        <v>25288.67</v>
      </c>
    </row>
    <row r="23" spans="1:14" ht="15.75" x14ac:dyDescent="0.25">
      <c r="A23" s="9" t="s">
        <v>51</v>
      </c>
      <c r="B23" s="10"/>
      <c r="C23" s="10">
        <v>602084</v>
      </c>
      <c r="D23" s="10" t="s">
        <v>9</v>
      </c>
      <c r="E23" s="9" t="s">
        <v>40</v>
      </c>
      <c r="F23" s="43" t="s">
        <v>44</v>
      </c>
      <c r="G23" s="21">
        <v>13114.7</v>
      </c>
      <c r="H23" s="22">
        <v>28582.54</v>
      </c>
      <c r="I23" s="23">
        <f>SUM(G23:H23)</f>
        <v>41697.240000000005</v>
      </c>
      <c r="J23" s="24">
        <v>58051.29</v>
      </c>
      <c r="K23" s="25">
        <v>52494.239999999998</v>
      </c>
      <c r="L23" s="26">
        <v>110545.53</v>
      </c>
      <c r="M23" s="32">
        <v>3971765.21</v>
      </c>
      <c r="N23" s="29">
        <f>I23</f>
        <v>41697.240000000005</v>
      </c>
    </row>
    <row r="24" spans="1:14" ht="15.75" x14ac:dyDescent="0.25">
      <c r="A24" s="9" t="s">
        <v>51</v>
      </c>
      <c r="B24" s="10"/>
      <c r="C24" s="10">
        <v>602080</v>
      </c>
      <c r="D24" s="10" t="s">
        <v>9</v>
      </c>
      <c r="E24" s="9" t="s">
        <v>41</v>
      </c>
      <c r="F24" s="41" t="s">
        <v>42</v>
      </c>
      <c r="G24" s="33">
        <v>17777.21</v>
      </c>
      <c r="H24" s="22">
        <v>19108.32</v>
      </c>
      <c r="I24" s="23">
        <f>19374.06+H24</f>
        <v>38482.380000000005</v>
      </c>
      <c r="J24" s="24">
        <f>39867.75+152</f>
        <v>40019.75</v>
      </c>
      <c r="K24" s="25">
        <f>39118.13+843.8</f>
        <v>39961.93</v>
      </c>
      <c r="L24" s="26">
        <f>SUM(J24:K24)</f>
        <v>79981.679999999993</v>
      </c>
      <c r="M24" s="12">
        <v>2640520.2000000002</v>
      </c>
      <c r="N24" s="29">
        <f>I24</f>
        <v>38482.380000000005</v>
      </c>
    </row>
    <row r="25" spans="1:14" ht="15.75" x14ac:dyDescent="0.25">
      <c r="A25" s="9" t="s">
        <v>51</v>
      </c>
      <c r="B25" s="10"/>
      <c r="C25" s="10">
        <v>602090</v>
      </c>
      <c r="D25" s="10" t="s">
        <v>9</v>
      </c>
      <c r="E25" s="9" t="s">
        <v>53</v>
      </c>
      <c r="F25" s="41" t="s">
        <v>52</v>
      </c>
      <c r="G25" s="21">
        <v>0</v>
      </c>
      <c r="H25" s="22">
        <v>10903.99</v>
      </c>
      <c r="I25" s="23">
        <f>G25+H25</f>
        <v>10903.99</v>
      </c>
      <c r="J25" s="24">
        <v>33574.410000000003</v>
      </c>
      <c r="K25" s="25">
        <v>36326.28</v>
      </c>
      <c r="L25" s="26">
        <f>SUM(J25:K25)</f>
        <v>69900.69</v>
      </c>
      <c r="M25" s="12">
        <v>3072293.69</v>
      </c>
      <c r="N25" s="29">
        <v>10903.99</v>
      </c>
    </row>
    <row r="26" spans="1:14" ht="15.75" x14ac:dyDescent="0.25">
      <c r="A26" s="9" t="s">
        <v>51</v>
      </c>
      <c r="B26" s="10"/>
      <c r="C26" s="10">
        <v>602089</v>
      </c>
      <c r="D26" s="10" t="s">
        <v>9</v>
      </c>
      <c r="E26" s="9" t="s">
        <v>54</v>
      </c>
      <c r="F26" s="42" t="s">
        <v>55</v>
      </c>
      <c r="G26" s="21">
        <v>0</v>
      </c>
      <c r="H26" s="22">
        <v>16482.09</v>
      </c>
      <c r="I26" s="23">
        <f>G26+H26</f>
        <v>16482.09</v>
      </c>
      <c r="J26" s="24">
        <f>25263.71+304</f>
        <v>25567.71</v>
      </c>
      <c r="K26" s="25">
        <f>22298.48+193.4</f>
        <v>22491.88</v>
      </c>
      <c r="L26" s="26">
        <v>47959.69</v>
      </c>
      <c r="M26" s="12">
        <v>1337993.93</v>
      </c>
      <c r="N26" s="29">
        <f>H26</f>
        <v>16482.09</v>
      </c>
    </row>
    <row r="27" spans="1:14" ht="15.75" x14ac:dyDescent="0.25">
      <c r="A27" s="9" t="s">
        <v>51</v>
      </c>
      <c r="B27" s="10"/>
      <c r="C27" s="10">
        <v>602093</v>
      </c>
      <c r="D27" s="10" t="s">
        <v>9</v>
      </c>
      <c r="E27" s="9" t="s">
        <v>56</v>
      </c>
      <c r="F27" s="42" t="s">
        <v>57</v>
      </c>
      <c r="G27" s="21">
        <v>0</v>
      </c>
      <c r="H27" s="22">
        <v>2939.36</v>
      </c>
      <c r="I27" s="23">
        <f>SUM(G27:H27)</f>
        <v>2939.36</v>
      </c>
      <c r="J27" s="24">
        <v>12985.23</v>
      </c>
      <c r="K27" s="25">
        <v>18556.52</v>
      </c>
      <c r="L27" s="26">
        <v>31541.75</v>
      </c>
      <c r="M27" s="12">
        <v>5370091.0700000003</v>
      </c>
      <c r="N27" s="29">
        <f>I27</f>
        <v>2939.36</v>
      </c>
    </row>
    <row r="28" spans="1:14" ht="15.75" x14ac:dyDescent="0.25">
      <c r="A28" s="9" t="s">
        <v>51</v>
      </c>
      <c r="B28" s="10"/>
      <c r="C28" s="10">
        <v>602095</v>
      </c>
      <c r="D28" s="10" t="s">
        <v>9</v>
      </c>
      <c r="E28" s="9" t="s">
        <v>58</v>
      </c>
      <c r="F28" s="42" t="s">
        <v>59</v>
      </c>
      <c r="G28" s="21">
        <v>0</v>
      </c>
      <c r="H28" s="34">
        <v>7744.82</v>
      </c>
      <c r="I28" s="23">
        <f>29076.67</f>
        <v>29076.67</v>
      </c>
      <c r="J28" s="24">
        <v>23126.080000000002</v>
      </c>
      <c r="K28" s="25">
        <v>22677.51</v>
      </c>
      <c r="L28" s="26">
        <v>45803.59</v>
      </c>
      <c r="M28" s="12">
        <v>1985092.37</v>
      </c>
      <c r="N28" s="29">
        <f>I28</f>
        <v>29076.67</v>
      </c>
    </row>
    <row r="29" spans="1:14" ht="15.75" x14ac:dyDescent="0.25">
      <c r="A29" s="9" t="s">
        <v>51</v>
      </c>
      <c r="B29" s="10"/>
      <c r="C29" s="10">
        <v>602094</v>
      </c>
      <c r="D29" s="10" t="s">
        <v>9</v>
      </c>
      <c r="E29" s="9" t="s">
        <v>60</v>
      </c>
      <c r="F29" s="42" t="s">
        <v>61</v>
      </c>
      <c r="G29" s="21">
        <v>0</v>
      </c>
      <c r="H29" s="22">
        <v>4803.13</v>
      </c>
      <c r="I29" s="23">
        <f>H29</f>
        <v>4803.13</v>
      </c>
      <c r="J29" s="24">
        <v>17961.63</v>
      </c>
      <c r="K29" s="25">
        <v>14670.56</v>
      </c>
      <c r="L29" s="26">
        <v>32632.19</v>
      </c>
      <c r="M29" s="12">
        <v>3212133.6</v>
      </c>
      <c r="N29" s="29">
        <f>I29</f>
        <v>4803.13</v>
      </c>
    </row>
    <row r="30" spans="1:14" ht="15.75" x14ac:dyDescent="0.25">
      <c r="A30" s="9" t="s">
        <v>51</v>
      </c>
      <c r="B30" s="10"/>
      <c r="C30" s="10">
        <v>602087</v>
      </c>
      <c r="D30" s="10" t="s">
        <v>9</v>
      </c>
      <c r="E30" s="9" t="s">
        <v>62</v>
      </c>
      <c r="F30" s="42" t="s">
        <v>63</v>
      </c>
      <c r="G30" s="21">
        <v>0</v>
      </c>
      <c r="H30" s="22">
        <v>7000.44</v>
      </c>
      <c r="I30" s="23">
        <f>H30</f>
        <v>7000.44</v>
      </c>
      <c r="J30" s="24">
        <f>19312.51+41</f>
        <v>19353.509999999998</v>
      </c>
      <c r="K30" s="25">
        <f>51122.24+89.1</f>
        <v>51211.34</v>
      </c>
      <c r="L30" s="26">
        <v>70564.850000000006</v>
      </c>
      <c r="M30" s="12">
        <v>4912373.8600000003</v>
      </c>
      <c r="N30" s="29">
        <f>I30</f>
        <v>7000.44</v>
      </c>
    </row>
    <row r="31" spans="1:14" ht="63" x14ac:dyDescent="0.25">
      <c r="A31" s="9" t="s">
        <v>51</v>
      </c>
      <c r="B31" s="10"/>
      <c r="C31" s="10">
        <v>602096</v>
      </c>
      <c r="D31" s="10" t="s">
        <v>9</v>
      </c>
      <c r="E31" s="9" t="s">
        <v>64</v>
      </c>
      <c r="F31" s="42" t="s">
        <v>63</v>
      </c>
      <c r="G31" s="21">
        <v>0</v>
      </c>
      <c r="H31" s="22">
        <v>1840.78</v>
      </c>
      <c r="I31" s="23">
        <f>H31</f>
        <v>1840.78</v>
      </c>
      <c r="J31" s="24">
        <v>8907.93</v>
      </c>
      <c r="K31" s="25">
        <v>17100.64</v>
      </c>
      <c r="L31" s="26">
        <v>26008.57</v>
      </c>
      <c r="M31" s="12">
        <v>4273655.3600000003</v>
      </c>
      <c r="N31" s="29">
        <f>H31</f>
        <v>1840.78</v>
      </c>
    </row>
    <row r="32" spans="1:14" ht="15.75" x14ac:dyDescent="0.25">
      <c r="A32" s="9" t="s">
        <v>65</v>
      </c>
      <c r="B32" s="10"/>
      <c r="C32" s="10">
        <v>608001</v>
      </c>
      <c r="D32" s="10" t="s">
        <v>9</v>
      </c>
      <c r="E32" s="9" t="s">
        <v>66</v>
      </c>
      <c r="F32" s="41" t="s">
        <v>67</v>
      </c>
      <c r="G32" s="21">
        <v>0</v>
      </c>
      <c r="H32" s="22">
        <v>0</v>
      </c>
      <c r="I32" s="23">
        <v>0</v>
      </c>
      <c r="J32" s="24">
        <v>8224.0499999999993</v>
      </c>
      <c r="K32" s="25">
        <v>8076.12</v>
      </c>
      <c r="L32" s="26">
        <f>SUM(J32:K32)</f>
        <v>16300.169999999998</v>
      </c>
      <c r="M32" s="12">
        <v>299376.62</v>
      </c>
      <c r="N32" s="29">
        <f>H32</f>
        <v>0</v>
      </c>
    </row>
    <row r="33" spans="1:14" ht="15.75" x14ac:dyDescent="0.25">
      <c r="A33" s="9" t="s">
        <v>65</v>
      </c>
      <c r="B33" s="10"/>
      <c r="C33" s="10">
        <v>608002</v>
      </c>
      <c r="D33" s="10" t="s">
        <v>9</v>
      </c>
      <c r="E33" s="9" t="s">
        <v>68</v>
      </c>
      <c r="F33" s="41" t="s">
        <v>67</v>
      </c>
      <c r="G33" s="21">
        <v>0</v>
      </c>
      <c r="H33" s="22">
        <v>0</v>
      </c>
      <c r="I33" s="23">
        <v>0</v>
      </c>
      <c r="J33" s="24">
        <v>6805.77</v>
      </c>
      <c r="K33" s="25">
        <v>11981.72</v>
      </c>
      <c r="L33" s="35">
        <f>SUM(J33:K33)</f>
        <v>18787.489999999998</v>
      </c>
      <c r="M33" s="12">
        <v>299610.18</v>
      </c>
      <c r="N33" s="29">
        <v>0</v>
      </c>
    </row>
    <row r="34" spans="1:14" ht="26.25" customHeight="1" x14ac:dyDescent="0.25">
      <c r="A34" s="4"/>
      <c r="B34" s="5"/>
      <c r="C34" s="5"/>
      <c r="D34" s="5"/>
      <c r="E34" s="4"/>
      <c r="F34" s="45" t="s">
        <v>84</v>
      </c>
      <c r="G34" s="46">
        <f>SUM(G4:G33)</f>
        <v>117154.56</v>
      </c>
      <c r="H34" s="46">
        <f t="shared" ref="H34:N34" si="0">SUM(H4:H33)</f>
        <v>269983.51</v>
      </c>
      <c r="I34" s="46">
        <f t="shared" si="0"/>
        <v>642399.56999999995</v>
      </c>
      <c r="J34" s="46">
        <f t="shared" si="0"/>
        <v>572786.14000000013</v>
      </c>
      <c r="K34" s="46">
        <f t="shared" si="0"/>
        <v>607476.09</v>
      </c>
      <c r="L34" s="46">
        <f t="shared" si="0"/>
        <v>1165213.0499999996</v>
      </c>
      <c r="M34" s="46">
        <f t="shared" si="0"/>
        <v>42271075.140000001</v>
      </c>
      <c r="N34" s="46">
        <f t="shared" si="0"/>
        <v>1349849.7599999998</v>
      </c>
    </row>
    <row r="35" spans="1:14" x14ac:dyDescent="0.2">
      <c r="G35" s="36"/>
      <c r="H35" s="36"/>
      <c r="I35" s="36"/>
      <c r="J35" s="36"/>
      <c r="K35" s="36"/>
      <c r="L35" s="36"/>
      <c r="M35" s="36"/>
      <c r="N35" s="36"/>
    </row>
    <row r="37" spans="1:14" ht="15" x14ac:dyDescent="0.25">
      <c r="E37" s="49" t="s">
        <v>86</v>
      </c>
      <c r="F37" s="49"/>
      <c r="G37" s="49"/>
      <c r="H37" s="50"/>
      <c r="I37" s="51" t="s">
        <v>87</v>
      </c>
      <c r="J37" s="51"/>
      <c r="K37" s="52"/>
      <c r="L37" s="51" t="s">
        <v>87</v>
      </c>
      <c r="M37" s="51"/>
    </row>
    <row r="38" spans="1:14" ht="15" x14ac:dyDescent="0.25">
      <c r="E38" s="53" t="s">
        <v>88</v>
      </c>
      <c r="F38" s="53"/>
      <c r="G38" s="53"/>
      <c r="H38" s="50"/>
      <c r="I38" s="56" t="s">
        <v>89</v>
      </c>
      <c r="J38" s="56"/>
      <c r="K38" s="52"/>
      <c r="L38" s="54" t="s">
        <v>90</v>
      </c>
      <c r="M38" s="54"/>
    </row>
    <row r="39" spans="1:14" ht="15" x14ac:dyDescent="0.25">
      <c r="E39" s="53" t="s">
        <v>93</v>
      </c>
      <c r="F39" s="53"/>
      <c r="G39" s="53"/>
      <c r="H39" s="55"/>
      <c r="I39" s="57" t="s">
        <v>91</v>
      </c>
      <c r="J39" s="57"/>
      <c r="K39" s="52"/>
      <c r="L39" s="51" t="s">
        <v>92</v>
      </c>
      <c r="M39" s="51"/>
    </row>
  </sheetData>
  <mergeCells count="9">
    <mergeCell ref="E38:G38"/>
    <mergeCell ref="L38:M38"/>
    <mergeCell ref="E39:G39"/>
    <mergeCell ref="L39:M39"/>
    <mergeCell ref="E2:J2"/>
    <mergeCell ref="A1:C1"/>
    <mergeCell ref="E37:G37"/>
    <mergeCell ref="I37:J37"/>
    <mergeCell ref="L37:M37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vjelovac</dc:creator>
  <cp:lastModifiedBy>mklicek</cp:lastModifiedBy>
  <cp:lastPrinted>2026-03-20T13:28:20Z</cp:lastPrinted>
  <dcterms:created xsi:type="dcterms:W3CDTF">2025-07-24T19:32:15Z</dcterms:created>
  <dcterms:modified xsi:type="dcterms:W3CDTF">2026-03-30T12:17:38Z</dcterms:modified>
</cp:coreProperties>
</file>